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gfx-studio/Media/Project/Anthony Iannarino/sales accelerator/live events/20251230 goals 2026/"/>
    </mc:Choice>
  </mc:AlternateContent>
  <xr:revisionPtr revIDLastSave="0" documentId="13_ncr:1_{103A4FCA-A1E9-0D47-AFF6-82508C66780F}" xr6:coauthVersionLast="47" xr6:coauthVersionMax="47" xr10:uidLastSave="{00000000-0000-0000-0000-000000000000}"/>
  <bookViews>
    <workbookView xWindow="12940" yWindow="1840" windowWidth="43580" windowHeight="24260" xr2:uid="{00000000-000D-0000-FFFF-FFFF00000000}"/>
  </bookViews>
  <sheets>
    <sheet name="Set Your Goals" sheetId="1" r:id="rId1"/>
    <sheet name="Find Your Motivation" sheetId="2" r:id="rId2"/>
    <sheet name="Build Your Plan" sheetId="3" r:id="rId3"/>
    <sheet name="Metrics and Milestones" sheetId="4" r:id="rId4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8" i="4" l="1"/>
  <c r="C15" i="1"/>
  <c r="B17" i="4" s="1"/>
  <c r="B14" i="4"/>
  <c r="B22" i="4" s="1"/>
  <c r="B15" i="4"/>
  <c r="H48" i="4"/>
  <c r="H49" i="4" s="1"/>
  <c r="B13" i="4"/>
  <c r="C13" i="4" s="1"/>
  <c r="B47" i="4"/>
  <c r="E47" i="4"/>
  <c r="E48" i="4" s="1"/>
  <c r="E49" i="4" s="1"/>
  <c r="H47" i="4"/>
  <c r="O33" i="4"/>
  <c r="P33" i="4"/>
  <c r="Q33" i="4"/>
  <c r="R33" i="4"/>
  <c r="R34" i="4" s="1"/>
  <c r="S33" i="4"/>
  <c r="S34" i="4" s="1"/>
  <c r="T33" i="4"/>
  <c r="T34" i="4" s="1"/>
  <c r="U33" i="4"/>
  <c r="V33" i="4"/>
  <c r="W33" i="4"/>
  <c r="X33" i="4"/>
  <c r="Y33" i="4"/>
  <c r="Z33" i="4"/>
  <c r="AA33" i="4"/>
  <c r="AB33" i="4"/>
  <c r="AB34" i="4" s="1"/>
  <c r="AC33" i="4"/>
  <c r="AC34" i="4" s="1"/>
  <c r="AD33" i="4"/>
  <c r="AD34" i="4" s="1"/>
  <c r="AE33" i="4"/>
  <c r="AE34" i="4" s="1"/>
  <c r="AF33" i="4"/>
  <c r="AG33" i="4"/>
  <c r="AH33" i="4"/>
  <c r="AI33" i="4"/>
  <c r="AJ33" i="4"/>
  <c r="AK33" i="4"/>
  <c r="AL33" i="4"/>
  <c r="AL34" i="4" s="1"/>
  <c r="AM33" i="4"/>
  <c r="AM34" i="4" s="1"/>
  <c r="AN33" i="4"/>
  <c r="AN34" i="4" s="1"/>
  <c r="AO33" i="4"/>
  <c r="AP33" i="4"/>
  <c r="AQ33" i="4"/>
  <c r="AR33" i="4"/>
  <c r="AS33" i="4"/>
  <c r="AT33" i="4"/>
  <c r="AU33" i="4"/>
  <c r="AV33" i="4"/>
  <c r="AV34" i="4" s="1"/>
  <c r="AW33" i="4"/>
  <c r="AX33" i="4"/>
  <c r="AX34" i="4" s="1"/>
  <c r="AY33" i="4"/>
  <c r="AY34" i="4" s="1"/>
  <c r="AZ33" i="4"/>
  <c r="B23" i="4"/>
  <c r="C15" i="4"/>
  <c r="C23" i="4" s="1"/>
  <c r="O34" i="4"/>
  <c r="P34" i="4"/>
  <c r="Q34" i="4"/>
  <c r="U34" i="4"/>
  <c r="V34" i="4"/>
  <c r="W34" i="4"/>
  <c r="X34" i="4"/>
  <c r="Y34" i="4"/>
  <c r="Z34" i="4"/>
  <c r="AA34" i="4"/>
  <c r="AF34" i="4"/>
  <c r="AG34" i="4"/>
  <c r="AH34" i="4"/>
  <c r="AI34" i="4"/>
  <c r="AJ34" i="4"/>
  <c r="AK34" i="4"/>
  <c r="AO34" i="4"/>
  <c r="AP34" i="4"/>
  <c r="AQ34" i="4"/>
  <c r="AR34" i="4"/>
  <c r="AS34" i="4"/>
  <c r="AT34" i="4"/>
  <c r="AU34" i="4"/>
  <c r="AW34" i="4"/>
  <c r="AZ34" i="4"/>
  <c r="B33" i="4"/>
  <c r="C33" i="4"/>
  <c r="C34" i="4" s="1"/>
  <c r="D33" i="4"/>
  <c r="D34" i="4"/>
  <c r="E33" i="4"/>
  <c r="E34" i="4"/>
  <c r="F33" i="4"/>
  <c r="F34" i="4"/>
  <c r="G33" i="4"/>
  <c r="G34" i="4" s="1"/>
  <c r="H33" i="4"/>
  <c r="H34" i="4" s="1"/>
  <c r="I33" i="4"/>
  <c r="I34" i="4"/>
  <c r="J33" i="4"/>
  <c r="J34" i="4"/>
  <c r="K33" i="4"/>
  <c r="K34" i="4"/>
  <c r="L33" i="4"/>
  <c r="L34" i="4" s="1"/>
  <c r="M33" i="4"/>
  <c r="M34" i="4" s="1"/>
  <c r="N33" i="4"/>
  <c r="N34" i="4"/>
  <c r="B26" i="4"/>
  <c r="B34" i="4"/>
  <c r="C18" i="4"/>
  <c r="C26" i="4" s="1"/>
  <c r="BA33" i="4"/>
  <c r="BA34" i="4" s="1"/>
  <c r="B15" i="1"/>
  <c r="D18" i="4" l="1"/>
  <c r="N47" i="4"/>
  <c r="N48" i="4" s="1"/>
  <c r="N49" i="4" s="1"/>
  <c r="D13" i="4"/>
  <c r="C21" i="4"/>
  <c r="B25" i="4"/>
  <c r="C17" i="4"/>
  <c r="B21" i="4"/>
  <c r="K47" i="4"/>
  <c r="K48" i="4" s="1"/>
  <c r="K49" i="4" s="1"/>
  <c r="B48" i="4"/>
  <c r="B49" i="4" s="1"/>
  <c r="D15" i="4"/>
  <c r="C14" i="4"/>
  <c r="C25" i="4" l="1"/>
  <c r="D17" i="4"/>
  <c r="D21" i="4"/>
  <c r="E13" i="4"/>
  <c r="D26" i="4"/>
  <c r="E18" i="4"/>
  <c r="C22" i="4"/>
  <c r="D14" i="4"/>
  <c r="E15" i="4"/>
  <c r="D23" i="4"/>
  <c r="E17" i="4" l="1"/>
  <c r="D25" i="4"/>
  <c r="E23" i="4"/>
  <c r="F15" i="4"/>
  <c r="D22" i="4"/>
  <c r="E14" i="4"/>
  <c r="E26" i="4"/>
  <c r="F18" i="4"/>
  <c r="E21" i="4"/>
  <c r="F13" i="4"/>
  <c r="E25" i="4" l="1"/>
  <c r="F17" i="4"/>
  <c r="F21" i="4"/>
  <c r="G13" i="4"/>
  <c r="F26" i="4"/>
  <c r="G18" i="4"/>
  <c r="E22" i="4"/>
  <c r="F14" i="4"/>
  <c r="G15" i="4"/>
  <c r="F23" i="4"/>
  <c r="G26" i="4" l="1"/>
  <c r="H18" i="4"/>
  <c r="H13" i="4"/>
  <c r="G21" i="4"/>
  <c r="G17" i="4"/>
  <c r="F25" i="4"/>
  <c r="G23" i="4"/>
  <c r="H15" i="4"/>
  <c r="F22" i="4"/>
  <c r="G14" i="4"/>
  <c r="H21" i="4" l="1"/>
  <c r="I13" i="4"/>
  <c r="H26" i="4"/>
  <c r="I18" i="4"/>
  <c r="H14" i="4"/>
  <c r="G22" i="4"/>
  <c r="H23" i="4"/>
  <c r="I15" i="4"/>
  <c r="G25" i="4"/>
  <c r="H17" i="4"/>
  <c r="H25" i="4" l="1"/>
  <c r="I17" i="4"/>
  <c r="I23" i="4"/>
  <c r="J15" i="4"/>
  <c r="H22" i="4"/>
  <c r="I14" i="4"/>
  <c r="J18" i="4"/>
  <c r="I26" i="4"/>
  <c r="J13" i="4"/>
  <c r="I21" i="4"/>
  <c r="J17" i="4" l="1"/>
  <c r="I25" i="4"/>
  <c r="K13" i="4"/>
  <c r="J21" i="4"/>
  <c r="J26" i="4"/>
  <c r="K18" i="4"/>
  <c r="I22" i="4"/>
  <c r="J14" i="4"/>
  <c r="J23" i="4"/>
  <c r="K15" i="4"/>
  <c r="K23" i="4" l="1"/>
  <c r="L15" i="4"/>
  <c r="J22" i="4"/>
  <c r="K14" i="4"/>
  <c r="L18" i="4"/>
  <c r="K26" i="4"/>
  <c r="L13" i="4"/>
  <c r="K21" i="4"/>
  <c r="J25" i="4"/>
  <c r="K17" i="4"/>
  <c r="L23" i="4" l="1"/>
  <c r="M15" i="4"/>
  <c r="L17" i="4"/>
  <c r="K25" i="4"/>
  <c r="L21" i="4"/>
  <c r="M13" i="4"/>
  <c r="M18" i="4"/>
  <c r="L26" i="4"/>
  <c r="L14" i="4"/>
  <c r="K22" i="4"/>
  <c r="L22" i="4" l="1"/>
  <c r="M14" i="4"/>
  <c r="N18" i="4"/>
  <c r="M26" i="4"/>
  <c r="N13" i="4"/>
  <c r="M21" i="4"/>
  <c r="L25" i="4"/>
  <c r="M17" i="4"/>
  <c r="M23" i="4"/>
  <c r="N15" i="4"/>
  <c r="N26" i="4" l="1"/>
  <c r="O18" i="4"/>
  <c r="N21" i="4"/>
  <c r="O13" i="4"/>
  <c r="M22" i="4"/>
  <c r="N14" i="4"/>
  <c r="O15" i="4"/>
  <c r="N23" i="4"/>
  <c r="M25" i="4"/>
  <c r="N17" i="4"/>
  <c r="O26" i="4" l="1"/>
  <c r="P18" i="4"/>
  <c r="N25" i="4"/>
  <c r="O17" i="4"/>
  <c r="O23" i="4"/>
  <c r="P15" i="4"/>
  <c r="N22" i="4"/>
  <c r="O14" i="4"/>
  <c r="O21" i="4"/>
  <c r="P13" i="4"/>
  <c r="Q15" i="4" l="1"/>
  <c r="P23" i="4"/>
  <c r="O25" i="4"/>
  <c r="P17" i="4"/>
  <c r="P26" i="4"/>
  <c r="Q18" i="4"/>
  <c r="P21" i="4"/>
  <c r="Q13" i="4"/>
  <c r="O22" i="4"/>
  <c r="P14" i="4"/>
  <c r="Q14" i="4" l="1"/>
  <c r="P22" i="4"/>
  <c r="Q21" i="4"/>
  <c r="R13" i="4"/>
  <c r="Q26" i="4"/>
  <c r="R18" i="4"/>
  <c r="P25" i="4"/>
  <c r="Q17" i="4"/>
  <c r="R15" i="4"/>
  <c r="Q23" i="4"/>
  <c r="Q22" i="4" l="1"/>
  <c r="R14" i="4"/>
  <c r="R23" i="4"/>
  <c r="S15" i="4"/>
  <c r="Q25" i="4"/>
  <c r="R17" i="4"/>
  <c r="R26" i="4"/>
  <c r="S18" i="4"/>
  <c r="R21" i="4"/>
  <c r="S13" i="4"/>
  <c r="R22" i="4" l="1"/>
  <c r="S14" i="4"/>
  <c r="S21" i="4"/>
  <c r="T13" i="4"/>
  <c r="T18" i="4"/>
  <c r="S26" i="4"/>
  <c r="R25" i="4"/>
  <c r="S17" i="4"/>
  <c r="S23" i="4"/>
  <c r="T15" i="4"/>
  <c r="T26" i="4" l="1"/>
  <c r="U18" i="4"/>
  <c r="U13" i="4"/>
  <c r="T21" i="4"/>
  <c r="T14" i="4"/>
  <c r="S22" i="4"/>
  <c r="T23" i="4"/>
  <c r="U15" i="4"/>
  <c r="S25" i="4"/>
  <c r="T17" i="4"/>
  <c r="V13" i="4" l="1"/>
  <c r="U21" i="4"/>
  <c r="U26" i="4"/>
  <c r="V18" i="4"/>
  <c r="T25" i="4"/>
  <c r="U17" i="4"/>
  <c r="U23" i="4"/>
  <c r="V15" i="4"/>
  <c r="T22" i="4"/>
  <c r="U14" i="4"/>
  <c r="W13" i="4" l="1"/>
  <c r="V21" i="4"/>
  <c r="U22" i="4"/>
  <c r="V14" i="4"/>
  <c r="W15" i="4"/>
  <c r="V23" i="4"/>
  <c r="V17" i="4"/>
  <c r="U25" i="4"/>
  <c r="W18" i="4"/>
  <c r="V26" i="4"/>
  <c r="W21" i="4" l="1"/>
  <c r="X13" i="4"/>
  <c r="W26" i="4"/>
  <c r="X18" i="4"/>
  <c r="V25" i="4"/>
  <c r="W17" i="4"/>
  <c r="W23" i="4"/>
  <c r="X15" i="4"/>
  <c r="V22" i="4"/>
  <c r="W14" i="4"/>
  <c r="W22" i="4" l="1"/>
  <c r="X14" i="4"/>
  <c r="X23" i="4"/>
  <c r="Y15" i="4"/>
  <c r="X17" i="4"/>
  <c r="W25" i="4"/>
  <c r="Y18" i="4"/>
  <c r="X26" i="4"/>
  <c r="X21" i="4"/>
  <c r="Y13" i="4"/>
  <c r="Y14" i="4" l="1"/>
  <c r="X22" i="4"/>
  <c r="Y21" i="4"/>
  <c r="Z13" i="4"/>
  <c r="Y26" i="4"/>
  <c r="Z18" i="4"/>
  <c r="Y17" i="4"/>
  <c r="X25" i="4"/>
  <c r="Z15" i="4"/>
  <c r="Y23" i="4"/>
  <c r="Z23" i="4" l="1"/>
  <c r="AA15" i="4"/>
  <c r="Y25" i="4"/>
  <c r="Z17" i="4"/>
  <c r="Z26" i="4"/>
  <c r="AA18" i="4"/>
  <c r="Z21" i="4"/>
  <c r="AA13" i="4"/>
  <c r="Y22" i="4"/>
  <c r="Z14" i="4"/>
  <c r="AA26" i="4" l="1"/>
  <c r="AB18" i="4"/>
  <c r="Z25" i="4"/>
  <c r="AA17" i="4"/>
  <c r="AA23" i="4"/>
  <c r="AB15" i="4"/>
  <c r="Z22" i="4"/>
  <c r="AA14" i="4"/>
  <c r="AB13" i="4"/>
  <c r="AA21" i="4"/>
  <c r="AB26" i="4" l="1"/>
  <c r="AC18" i="4"/>
  <c r="AC13" i="4"/>
  <c r="AB21" i="4"/>
  <c r="AA22" i="4"/>
  <c r="AB14" i="4"/>
  <c r="AB23" i="4"/>
  <c r="AC15" i="4"/>
  <c r="AA25" i="4"/>
  <c r="AB17" i="4"/>
  <c r="AD13" i="4" l="1"/>
  <c r="AC21" i="4"/>
  <c r="AD18" i="4"/>
  <c r="AC26" i="4"/>
  <c r="AB25" i="4"/>
  <c r="AC17" i="4"/>
  <c r="AD15" i="4"/>
  <c r="AC23" i="4"/>
  <c r="AB22" i="4"/>
  <c r="AC14" i="4"/>
  <c r="AD14" i="4" l="1"/>
  <c r="AC22" i="4"/>
  <c r="AD23" i="4"/>
  <c r="AE15" i="4"/>
  <c r="AC25" i="4"/>
  <c r="AD17" i="4"/>
  <c r="AD26" i="4"/>
  <c r="AE18" i="4"/>
  <c r="AE13" i="4"/>
  <c r="AD21" i="4"/>
  <c r="AE14" i="4" l="1"/>
  <c r="AD22" i="4"/>
  <c r="AF13" i="4"/>
  <c r="AE21" i="4"/>
  <c r="AF18" i="4"/>
  <c r="AE26" i="4"/>
  <c r="AD25" i="4"/>
  <c r="AE17" i="4"/>
  <c r="AE23" i="4"/>
  <c r="AF15" i="4"/>
  <c r="AG15" i="4" l="1"/>
  <c r="AF23" i="4"/>
  <c r="AF17" i="4"/>
  <c r="AE25" i="4"/>
  <c r="AF26" i="4"/>
  <c r="AG18" i="4"/>
  <c r="AF21" i="4"/>
  <c r="AG13" i="4"/>
  <c r="AE22" i="4"/>
  <c r="AF14" i="4"/>
  <c r="AF25" i="4" l="1"/>
  <c r="AG17" i="4"/>
  <c r="AG23" i="4"/>
  <c r="AH15" i="4"/>
  <c r="AG14" i="4"/>
  <c r="AF22" i="4"/>
  <c r="AH13" i="4"/>
  <c r="AG21" i="4"/>
  <c r="AG26" i="4"/>
  <c r="AH18" i="4"/>
  <c r="AH26" i="4" l="1"/>
  <c r="AI18" i="4"/>
  <c r="AG22" i="4"/>
  <c r="AH14" i="4"/>
  <c r="AH23" i="4"/>
  <c r="AI15" i="4"/>
  <c r="AI13" i="4"/>
  <c r="AH21" i="4"/>
  <c r="AH17" i="4"/>
  <c r="AG25" i="4"/>
  <c r="AI26" i="4" l="1"/>
  <c r="AJ18" i="4"/>
  <c r="AI17" i="4"/>
  <c r="AH25" i="4"/>
  <c r="AI21" i="4"/>
  <c r="AJ13" i="4"/>
  <c r="AI23" i="4"/>
  <c r="AJ15" i="4"/>
  <c r="AH22" i="4"/>
  <c r="AI14" i="4"/>
  <c r="AJ21" i="4" l="1"/>
  <c r="AK13" i="4"/>
  <c r="AI25" i="4"/>
  <c r="AJ17" i="4"/>
  <c r="AJ26" i="4"/>
  <c r="AK18" i="4"/>
  <c r="AI22" i="4"/>
  <c r="AJ14" i="4"/>
  <c r="AK15" i="4"/>
  <c r="AJ23" i="4"/>
  <c r="AK21" i="4" l="1"/>
  <c r="AL13" i="4"/>
  <c r="AK23" i="4"/>
  <c r="AL15" i="4"/>
  <c r="AK14" i="4"/>
  <c r="AJ22" i="4"/>
  <c r="AK26" i="4"/>
  <c r="AL18" i="4"/>
  <c r="AJ25" i="4"/>
  <c r="AK17" i="4"/>
  <c r="AK25" i="4" l="1"/>
  <c r="AL17" i="4"/>
  <c r="AL26" i="4"/>
  <c r="AM18" i="4"/>
  <c r="AK22" i="4"/>
  <c r="AL14" i="4"/>
  <c r="AL23" i="4"/>
  <c r="AM15" i="4"/>
  <c r="AL21" i="4"/>
  <c r="AM13" i="4"/>
  <c r="AL25" i="4" l="1"/>
  <c r="AM17" i="4"/>
  <c r="AN13" i="4"/>
  <c r="AM21" i="4"/>
  <c r="AM23" i="4"/>
  <c r="AN15" i="4"/>
  <c r="AL22" i="4"/>
  <c r="AM14" i="4"/>
  <c r="AM26" i="4"/>
  <c r="AN18" i="4"/>
  <c r="AN26" i="4" l="1"/>
  <c r="AO18" i="4"/>
  <c r="AN23" i="4"/>
  <c r="AO15" i="4"/>
  <c r="AN14" i="4"/>
  <c r="AM22" i="4"/>
  <c r="AO13" i="4"/>
  <c r="AN21" i="4"/>
  <c r="AM25" i="4"/>
  <c r="AN17" i="4"/>
  <c r="AO26" i="4" l="1"/>
  <c r="AP18" i="4"/>
  <c r="AN25" i="4"/>
  <c r="AO17" i="4"/>
  <c r="AP13" i="4"/>
  <c r="AO21" i="4"/>
  <c r="AN22" i="4"/>
  <c r="AO14" i="4"/>
  <c r="AO23" i="4"/>
  <c r="AP15" i="4"/>
  <c r="AQ13" i="4" l="1"/>
  <c r="AP21" i="4"/>
  <c r="AP17" i="4"/>
  <c r="AO25" i="4"/>
  <c r="AP26" i="4"/>
  <c r="AQ18" i="4"/>
  <c r="AQ15" i="4"/>
  <c r="AP23" i="4"/>
  <c r="AO22" i="4"/>
  <c r="AP14" i="4"/>
  <c r="AP25" i="4" l="1"/>
  <c r="AQ17" i="4"/>
  <c r="AQ21" i="4"/>
  <c r="AR13" i="4"/>
  <c r="AP22" i="4"/>
  <c r="AQ14" i="4"/>
  <c r="AQ23" i="4"/>
  <c r="AR15" i="4"/>
  <c r="AQ26" i="4"/>
  <c r="AR18" i="4"/>
  <c r="AQ25" i="4" l="1"/>
  <c r="AR17" i="4"/>
  <c r="AR26" i="4"/>
  <c r="AS18" i="4"/>
  <c r="AR23" i="4"/>
  <c r="AS15" i="4"/>
  <c r="AQ22" i="4"/>
  <c r="AR14" i="4"/>
  <c r="AR21" i="4"/>
  <c r="AS13" i="4"/>
  <c r="AT15" i="4" l="1"/>
  <c r="AS23" i="4"/>
  <c r="AS26" i="4"/>
  <c r="AT18" i="4"/>
  <c r="AR25" i="4"/>
  <c r="AS17" i="4"/>
  <c r="AS21" i="4"/>
  <c r="AT13" i="4"/>
  <c r="AR22" i="4"/>
  <c r="AS14" i="4"/>
  <c r="AT26" i="4" l="1"/>
  <c r="AU18" i="4"/>
  <c r="AS22" i="4"/>
  <c r="AT14" i="4"/>
  <c r="AT21" i="4"/>
  <c r="AU13" i="4"/>
  <c r="AS25" i="4"/>
  <c r="AT17" i="4"/>
  <c r="AT23" i="4"/>
  <c r="AU15" i="4"/>
  <c r="AU26" i="4" l="1"/>
  <c r="AV18" i="4"/>
  <c r="AU23" i="4"/>
  <c r="AV15" i="4"/>
  <c r="AT25" i="4"/>
  <c r="AU17" i="4"/>
  <c r="AV13" i="4"/>
  <c r="AU21" i="4"/>
  <c r="AT22" i="4"/>
  <c r="AU14" i="4"/>
  <c r="AU22" i="4" l="1"/>
  <c r="AV14" i="4"/>
  <c r="AW13" i="4"/>
  <c r="AV21" i="4"/>
  <c r="AV23" i="4"/>
  <c r="AW15" i="4"/>
  <c r="AU25" i="4"/>
  <c r="AV17" i="4"/>
  <c r="AV26" i="4"/>
  <c r="AW18" i="4"/>
  <c r="AX13" i="4" l="1"/>
  <c r="AW21" i="4"/>
  <c r="AV22" i="4"/>
  <c r="AW14" i="4"/>
  <c r="AX18" i="4"/>
  <c r="AW26" i="4"/>
  <c r="AV25" i="4"/>
  <c r="AW17" i="4"/>
  <c r="AX15" i="4"/>
  <c r="AW23" i="4"/>
  <c r="AX26" i="4" l="1"/>
  <c r="AY18" i="4"/>
  <c r="AX14" i="4"/>
  <c r="AW22" i="4"/>
  <c r="AY13" i="4"/>
  <c r="AX21" i="4"/>
  <c r="AY15" i="4"/>
  <c r="AX23" i="4"/>
  <c r="AW25" i="4"/>
  <c r="AX17" i="4"/>
  <c r="AX22" i="4" l="1"/>
  <c r="AY14" i="4"/>
  <c r="AZ18" i="4"/>
  <c r="AY26" i="4"/>
  <c r="AX25" i="4"/>
  <c r="AY17" i="4"/>
  <c r="AY23" i="4"/>
  <c r="AZ15" i="4"/>
  <c r="AZ13" i="4"/>
  <c r="AY21" i="4"/>
  <c r="AZ26" i="4" l="1"/>
  <c r="BA18" i="4"/>
  <c r="BA26" i="4" s="1"/>
  <c r="AY22" i="4"/>
  <c r="AZ14" i="4"/>
  <c r="BA13" i="4"/>
  <c r="BA21" i="4" s="1"/>
  <c r="AZ21" i="4"/>
  <c r="BA15" i="4"/>
  <c r="BA23" i="4" s="1"/>
  <c r="AZ23" i="4"/>
  <c r="AZ17" i="4"/>
  <c r="AY25" i="4"/>
  <c r="AZ25" i="4" l="1"/>
  <c r="BA17" i="4"/>
  <c r="BA25" i="4" s="1"/>
  <c r="BA14" i="4"/>
  <c r="BA22" i="4" s="1"/>
  <c r="AZ22" i="4"/>
</calcChain>
</file>

<file path=xl/sharedStrings.xml><?xml version="1.0" encoding="utf-8"?>
<sst xmlns="http://schemas.openxmlformats.org/spreadsheetml/2006/main" count="520" uniqueCount="93">
  <si>
    <t xml:space="preserve">Existing Client Revenue </t>
  </si>
  <si>
    <t>New Logo Revenue</t>
  </si>
  <si>
    <t>Increased Wallet Share Revenue</t>
  </si>
  <si>
    <t xml:space="preserve">Source of Revenue </t>
  </si>
  <si>
    <t>Total</t>
  </si>
  <si>
    <t>Commission Goal</t>
  </si>
  <si>
    <t xml:space="preserve">Commission </t>
  </si>
  <si>
    <t>M</t>
  </si>
  <si>
    <t>T</t>
  </si>
  <si>
    <t>W</t>
  </si>
  <si>
    <t>R</t>
  </si>
  <si>
    <t>F</t>
  </si>
  <si>
    <t>WK 1</t>
  </si>
  <si>
    <t>X</t>
  </si>
  <si>
    <t>WK 2</t>
  </si>
  <si>
    <t>WK 3</t>
  </si>
  <si>
    <t>Q1</t>
  </si>
  <si>
    <t>Q2</t>
  </si>
  <si>
    <t>Q3</t>
  </si>
  <si>
    <t>Q4</t>
  </si>
  <si>
    <t>WK 4</t>
  </si>
  <si>
    <t>WK 5</t>
  </si>
  <si>
    <t>WK 6</t>
  </si>
  <si>
    <t>WK 7</t>
  </si>
  <si>
    <t>WK 8</t>
  </si>
  <si>
    <t>WK 9</t>
  </si>
  <si>
    <t>WK 10</t>
  </si>
  <si>
    <t>WK 11</t>
  </si>
  <si>
    <t>WK 12</t>
  </si>
  <si>
    <t>WK 13</t>
  </si>
  <si>
    <t>WK 14</t>
  </si>
  <si>
    <t>WK 15</t>
  </si>
  <si>
    <t>WK 16</t>
  </si>
  <si>
    <t>WK 17</t>
  </si>
  <si>
    <t>WK 18</t>
  </si>
  <si>
    <t>WK 19</t>
  </si>
  <si>
    <t>WK 20</t>
  </si>
  <si>
    <t>WK 21</t>
  </si>
  <si>
    <t>WK 22</t>
  </si>
  <si>
    <t>WK 23</t>
  </si>
  <si>
    <t>WK 25</t>
  </si>
  <si>
    <t>WK 26</t>
  </si>
  <si>
    <t>WK 27</t>
  </si>
  <si>
    <t>WK 28</t>
  </si>
  <si>
    <t>WK 29</t>
  </si>
  <si>
    <t>WK 30</t>
  </si>
  <si>
    <t>WK 31</t>
  </si>
  <si>
    <t>WK 32</t>
  </si>
  <si>
    <t>WK 33</t>
  </si>
  <si>
    <t>WK 34</t>
  </si>
  <si>
    <t>WK 35</t>
  </si>
  <si>
    <t>WK 36</t>
  </si>
  <si>
    <t>WK 37</t>
  </si>
  <si>
    <t>WK 38</t>
  </si>
  <si>
    <t>WK 39</t>
  </si>
  <si>
    <t>WK 40</t>
  </si>
  <si>
    <t>WK 41</t>
  </si>
  <si>
    <t>WK 42</t>
  </si>
  <si>
    <t>WK 43</t>
  </si>
  <si>
    <t>WK 44</t>
  </si>
  <si>
    <t>WK 45</t>
  </si>
  <si>
    <t>WK 46</t>
  </si>
  <si>
    <t>WK 47</t>
  </si>
  <si>
    <t>WK 48</t>
  </si>
  <si>
    <t>WK 49</t>
  </si>
  <si>
    <t>WK 50</t>
  </si>
  <si>
    <t>WK 51</t>
  </si>
  <si>
    <t>WK 52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</si>
  <si>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</si>
  <si>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</si>
  <si>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</si>
  <si>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</si>
  <si>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</si>
  <si>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</si>
  <si>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</si>
  <si>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</si>
  <si>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</si>
  <si>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</si>
  <si>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</si>
  <si>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</si>
  <si>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Remaining Goal</t>
  </si>
  <si>
    <t>WK 24</t>
  </si>
  <si>
    <t>Adjusted Weekly Goal</t>
  </si>
  <si>
    <t>Actual Weekly Performance</t>
  </si>
  <si>
    <t>Stats</t>
  </si>
  <si>
    <t>Existing Clients</t>
  </si>
  <si>
    <t>Wallet Share</t>
  </si>
  <si>
    <t>New Logos</t>
  </si>
  <si>
    <t>Commissions</t>
  </si>
  <si>
    <t>% Achieved</t>
  </si>
  <si>
    <t>% Remaining</t>
  </si>
  <si>
    <t>2025 Estimate</t>
  </si>
  <si>
    <t>2026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</si>
</sst>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 Light"/>
      <family val="2"/>
      <scheme val="maj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1"/>
      </right>
      <top/>
      <bottom/>
      <diagonal/>
    </border>
    <border>
      <left style="thin">
        <color theme="0" tint="-0.249977111117893"/>
      </left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44" fontId="3" fillId="0" borderId="0" xfId="1" applyFont="1"/>
    <xf numFmtId="44" fontId="0" fillId="0" borderId="0" xfId="0" applyNumberFormat="1"/>
    <xf numFmtId="0" fontId="4" fillId="0" borderId="0" xfId="0" applyFont="1" applyAlignment="1">
      <alignment vertical="center"/>
    </xf>
    <xf numFmtId="0" fontId="8" fillId="0" borderId="0" xfId="0" applyFont="1"/>
    <xf numFmtId="44" fontId="1" fillId="0" borderId="0" xfId="1" applyFont="1"/>
    <xf numFmtId="0" fontId="3" fillId="0" borderId="1" xfId="0" applyFont="1" applyBorder="1"/>
    <xf numFmtId="44" fontId="3" fillId="0" borderId="1" xfId="1" applyFont="1" applyBorder="1"/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44" fontId="3" fillId="0" borderId="0" xfId="0" applyNumberFormat="1" applyFont="1"/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0" fillId="0" borderId="2" xfId="0" applyBorder="1"/>
    <xf numFmtId="0" fontId="13" fillId="0" borderId="3" xfId="0" applyFont="1" applyBorder="1"/>
    <xf numFmtId="44" fontId="0" fillId="0" borderId="3" xfId="1" applyFont="1" applyBorder="1"/>
    <xf numFmtId="44" fontId="0" fillId="0" borderId="3" xfId="0" applyNumberFormat="1" applyBorder="1"/>
    <xf numFmtId="0" fontId="8" fillId="0" borderId="3" xfId="0" applyFont="1" applyBorder="1"/>
    <xf numFmtId="44" fontId="3" fillId="0" borderId="3" xfId="1" applyFont="1" applyBorder="1"/>
    <xf numFmtId="0" fontId="13" fillId="0" borderId="4" xfId="0" applyFont="1" applyBorder="1"/>
    <xf numFmtId="44" fontId="0" fillId="0" borderId="4" xfId="1" applyFont="1" applyBorder="1"/>
    <xf numFmtId="44" fontId="0" fillId="0" borderId="4" xfId="0" applyNumberFormat="1" applyBorder="1"/>
    <xf numFmtId="0" fontId="8" fillId="0" borderId="5" xfId="0" applyFont="1" applyBorder="1"/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7" xfId="0" applyBorder="1"/>
    <xf numFmtId="0" fontId="7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9" fontId="0" fillId="0" borderId="0" xfId="0" applyNumberFormat="1" applyAlignment="1">
      <alignment horizontal="center"/>
    </xf>
  </cellXfs>
  <cellStyles count="9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5E2854"/>
      <color rgb="FFBDCF32"/>
      <color rgb="FF156893"/>
      <color rgb="FFE34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5E2854"/>
            </a:solidFill>
          </c:spPr>
          <c:dPt>
            <c:idx val="0"/>
            <c:bubble3D val="0"/>
            <c:spPr>
              <a:solidFill>
                <a:srgbClr val="5E285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A0-834C-80BA-818BAFF5ECD4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A0-834C-80BA-818BAFF5ECD4}"/>
              </c:ext>
            </c:extLst>
          </c:dPt>
          <c:val>
            <c:numRef>
              <c:f>'Metrics and Milestones'!$B$48:$B$49</c:f>
              <c:numCache>
                <c:formatCode>0%</c:formatCode>
                <c:ptCount val="2"/>
                <c:pt idx="0">
                  <c:v>0.22125</c:v>
                </c:pt>
                <c:pt idx="1">
                  <c:v>0.77875000000000005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A0-834C-80BA-818BAFF5E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bg1">
                <a:lumMod val="95000"/>
              </a:schemeClr>
            </a:solidFill>
          </c:spPr>
          <c:dPt>
            <c:idx val="0"/>
            <c:bubble3D val="0"/>
            <c:spPr>
              <a:solidFill>
                <a:srgbClr val="5E285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D2-D54A-B96B-F854C9C35CE6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D2-D54A-B96B-F854C9C35CE6}"/>
              </c:ext>
            </c:extLst>
          </c:dPt>
          <c:val>
            <c:numRef>
              <c:f>'Metrics and Milestones'!$E$48:$E$49</c:f>
              <c:numCache>
                <c:formatCode>0%</c:formatCode>
                <c:ptCount val="2"/>
                <c:pt idx="0">
                  <c:v>2.5000000000000001E-2</c:v>
                </c:pt>
                <c:pt idx="1">
                  <c:v>0.97499999999999998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D2-D54A-B96B-F854C9C35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bg1">
                <a:lumMod val="95000"/>
              </a:schemeClr>
            </a:solidFill>
          </c:spPr>
          <c:dPt>
            <c:idx val="0"/>
            <c:bubble3D val="0"/>
            <c:spPr>
              <a:solidFill>
                <a:srgbClr val="5E285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576-E448-8005-6AEE598DA505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576-E448-8005-6AEE598DA505}"/>
              </c:ext>
            </c:extLst>
          </c:dPt>
          <c:val>
            <c:numRef>
              <c:f>'Metrics and Milestones'!$H$48:$H$49</c:f>
              <c:numCache>
                <c:formatCode>0%</c:formatCode>
                <c:ptCount val="2"/>
                <c:pt idx="0">
                  <c:v>3.5999999999999997E-2</c:v>
                </c:pt>
                <c:pt idx="1">
                  <c:v>0.96399999999999997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76-E448-8005-6AEE598DA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bg1">
                <a:lumMod val="95000"/>
              </a:schemeClr>
            </a:solidFill>
          </c:spPr>
          <c:dPt>
            <c:idx val="0"/>
            <c:bubble3D val="0"/>
            <c:spPr>
              <a:solidFill>
                <a:srgbClr val="5E285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73-9D41-862D-6F99B522AF19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73-9D41-862D-6F99B522AF19}"/>
              </c:ext>
            </c:extLst>
          </c:dPt>
          <c:val>
            <c:numRef>
              <c:f>'Metrics and Milestones'!$K$48:$K$49</c:f>
              <c:numCache>
                <c:formatCode>0%</c:formatCode>
                <c:ptCount val="2"/>
                <c:pt idx="0">
                  <c:v>0.1963695652173913</c:v>
                </c:pt>
                <c:pt idx="1">
                  <c:v>0.80363043478260865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73-9D41-862D-6F99B522A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bg1">
                <a:lumMod val="95000"/>
              </a:schemeClr>
            </a:solidFill>
          </c:spPr>
          <c:dPt>
            <c:idx val="0"/>
            <c:bubble3D val="0"/>
            <c:spPr>
              <a:solidFill>
                <a:srgbClr val="5E285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B2-7B48-BB51-123DCA60FAAA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B2-7B48-BB51-123DCA60FAAA}"/>
              </c:ext>
            </c:extLst>
          </c:dPt>
          <c:val>
            <c:numRef>
              <c:f>'Metrics and Milestones'!$N$48:$N$49</c:f>
              <c:numCache>
                <c:formatCode>0%</c:formatCode>
                <c:ptCount val="2"/>
                <c:pt idx="0">
                  <c:v>0.19270399999999999</c:v>
                </c:pt>
                <c:pt idx="1">
                  <c:v>0.80729600000000001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B2-7B48-BB51-123DCA60F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38100</xdr:rowOff>
    </xdr:from>
    <xdr:to>
      <xdr:col>1</xdr:col>
      <xdr:colOff>736600</xdr:colOff>
      <xdr:row>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0" y="355600"/>
          <a:ext cx="2895600" cy="596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>
              <a:latin typeface="+mn-lt"/>
            </a:rPr>
            <a:t>SET</a:t>
          </a:r>
          <a:r>
            <a:rPr lang="en-US" sz="2800" b="1" baseline="0">
              <a:latin typeface="+mn-lt"/>
            </a:rPr>
            <a:t> YOUR GOALS</a:t>
          </a:r>
          <a:endParaRPr lang="en-US" sz="2800" b="1">
            <a:latin typeface="+mn-lt"/>
          </a:endParaRPr>
        </a:p>
      </xdr:txBody>
    </xdr:sp>
    <xdr:clientData/>
  </xdr:twoCellAnchor>
  <xdr:twoCellAnchor>
    <xdr:from>
      <xdr:col>0</xdr:col>
      <xdr:colOff>190500</xdr:colOff>
      <xdr:row>0</xdr:row>
      <xdr:rowOff>76200</xdr:rowOff>
    </xdr:from>
    <xdr:to>
      <xdr:col>1</xdr:col>
      <xdr:colOff>520700</xdr:colOff>
      <xdr:row>0</xdr:row>
      <xdr:rowOff>228600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0500" y="76200"/>
          <a:ext cx="2679700" cy="152400"/>
        </a:xfrm>
        <a:prstGeom prst="rect">
          <a:avLst/>
        </a:prstGeom>
        <a:solidFill>
          <a:srgbClr val="BDCF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900758</xdr:colOff>
      <xdr:row>0</xdr:row>
      <xdr:rowOff>163806</xdr:rowOff>
    </xdr:from>
    <xdr:to>
      <xdr:col>2</xdr:col>
      <xdr:colOff>2336799</xdr:colOff>
      <xdr:row>3</xdr:row>
      <xdr:rowOff>229893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99758" y="163806"/>
          <a:ext cx="1436041" cy="10185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10</xdr:row>
      <xdr:rowOff>266700</xdr:rowOff>
    </xdr:from>
    <xdr:to>
      <xdr:col>9</xdr:col>
      <xdr:colOff>38100</xdr:colOff>
      <xdr:row>12</xdr:row>
      <xdr:rowOff>215900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65100" y="3441700"/>
          <a:ext cx="7302500" cy="58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0">
              <a:latin typeface="+mj-lt"/>
            </a:rPr>
            <a:t>POSITIVE SOURCE OF INTRINSIC MOTIVATION</a:t>
          </a:r>
        </a:p>
      </xdr:txBody>
    </xdr:sp>
    <xdr:clientData/>
  </xdr:twoCellAnchor>
  <xdr:twoCellAnchor>
    <xdr:from>
      <xdr:col>0</xdr:col>
      <xdr:colOff>203200</xdr:colOff>
      <xdr:row>0</xdr:row>
      <xdr:rowOff>76200</xdr:rowOff>
    </xdr:from>
    <xdr:to>
      <xdr:col>3</xdr:col>
      <xdr:colOff>406400</xdr:colOff>
      <xdr:row>0</xdr:row>
      <xdr:rowOff>228600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3200" y="76200"/>
          <a:ext cx="2679700" cy="152400"/>
        </a:xfrm>
        <a:prstGeom prst="rect">
          <a:avLst/>
        </a:prstGeom>
        <a:solidFill>
          <a:srgbClr val="E34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38100</xdr:rowOff>
    </xdr:from>
    <xdr:to>
      <xdr:col>9</xdr:col>
      <xdr:colOff>63500</xdr:colOff>
      <xdr:row>2</xdr:row>
      <xdr:rowOff>304800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0" y="355600"/>
          <a:ext cx="7302500" cy="58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>
              <a:latin typeface="+mn-lt"/>
            </a:rPr>
            <a:t>FIND YOUR MOTIVATION</a:t>
          </a:r>
        </a:p>
      </xdr:txBody>
    </xdr:sp>
    <xdr:clientData/>
  </xdr:twoCellAnchor>
  <xdr:twoCellAnchor>
    <xdr:from>
      <xdr:col>9</xdr:col>
      <xdr:colOff>209550</xdr:colOff>
      <xdr:row>10</xdr:row>
      <xdr:rowOff>266701</xdr:rowOff>
    </xdr:from>
    <xdr:to>
      <xdr:col>9</xdr:col>
      <xdr:colOff>255269</xdr:colOff>
      <xdr:row>34</xdr:row>
      <xdr:rowOff>203203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3883659" y="7197092"/>
          <a:ext cx="7556502" cy="45719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165100</xdr:colOff>
      <xdr:row>13</xdr:row>
      <xdr:rowOff>139700</xdr:rowOff>
    </xdr:from>
    <xdr:to>
      <xdr:col>9</xdr:col>
      <xdr:colOff>38100</xdr:colOff>
      <xdr:row>14</xdr:row>
      <xdr:rowOff>203200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65100" y="4267200"/>
          <a:ext cx="73025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latin typeface="+mn-lt"/>
            </a:rPr>
            <a:t>Rewards for reaching your goal:</a:t>
          </a:r>
        </a:p>
      </xdr:txBody>
    </xdr:sp>
    <xdr:clientData/>
  </xdr:twoCellAnchor>
  <xdr:twoCellAnchor>
    <xdr:from>
      <xdr:col>0</xdr:col>
      <xdr:colOff>165100</xdr:colOff>
      <xdr:row>15</xdr:row>
      <xdr:rowOff>76200</xdr:rowOff>
    </xdr:from>
    <xdr:to>
      <xdr:col>9</xdr:col>
      <xdr:colOff>38100</xdr:colOff>
      <xdr:row>24</xdr:row>
      <xdr:rowOff>165100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65100" y="4838700"/>
          <a:ext cx="7302500" cy="2946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latin typeface="+mj-lt"/>
            </a:rPr>
            <a:t>What do you want from reaching your goals?</a:t>
          </a:r>
        </a:p>
      </xdr:txBody>
    </xdr:sp>
    <xdr:clientData/>
  </xdr:twoCellAnchor>
  <xdr:twoCellAnchor>
    <xdr:from>
      <xdr:col>0</xdr:col>
      <xdr:colOff>165100</xdr:colOff>
      <xdr:row>25</xdr:row>
      <xdr:rowOff>25400</xdr:rowOff>
    </xdr:from>
    <xdr:to>
      <xdr:col>9</xdr:col>
      <xdr:colOff>38100</xdr:colOff>
      <xdr:row>34</xdr:row>
      <xdr:rowOff>114300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65100" y="7962900"/>
          <a:ext cx="7302500" cy="2946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latin typeface="+mj-lt"/>
            </a:rPr>
            <a:t>What do you want to be able to provide to</a:t>
          </a:r>
          <a:r>
            <a:rPr lang="en-US" sz="1400" b="0" baseline="0">
              <a:latin typeface="+mj-lt"/>
            </a:rPr>
            <a:t> others for reaching your goals</a:t>
          </a:r>
          <a:r>
            <a:rPr lang="en-US" sz="1400" b="0">
              <a:latin typeface="+mj-lt"/>
            </a:rPr>
            <a:t>?</a:t>
          </a:r>
        </a:p>
      </xdr:txBody>
    </xdr:sp>
    <xdr:clientData/>
  </xdr:twoCellAnchor>
  <xdr:twoCellAnchor>
    <xdr:from>
      <xdr:col>9</xdr:col>
      <xdr:colOff>419100</xdr:colOff>
      <xdr:row>10</xdr:row>
      <xdr:rowOff>266701</xdr:rowOff>
    </xdr:from>
    <xdr:to>
      <xdr:col>18</xdr:col>
      <xdr:colOff>304800</xdr:colOff>
      <xdr:row>12</xdr:row>
      <xdr:rowOff>215901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848600" y="3441701"/>
          <a:ext cx="7315200" cy="58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0">
              <a:latin typeface="+mj-lt"/>
            </a:rPr>
            <a:t>NEGATIVE</a:t>
          </a:r>
          <a:r>
            <a:rPr lang="en-US" sz="2800" b="0" baseline="0">
              <a:latin typeface="+mj-lt"/>
            </a:rPr>
            <a:t> SOURCES OF INTRINSIC MOTIVATION</a:t>
          </a:r>
          <a:endParaRPr lang="en-US" sz="2800" b="0">
            <a:latin typeface="+mj-lt"/>
          </a:endParaRPr>
        </a:p>
      </xdr:txBody>
    </xdr:sp>
    <xdr:clientData/>
  </xdr:twoCellAnchor>
  <xdr:twoCellAnchor>
    <xdr:from>
      <xdr:col>9</xdr:col>
      <xdr:colOff>419100</xdr:colOff>
      <xdr:row>13</xdr:row>
      <xdr:rowOff>139701</xdr:rowOff>
    </xdr:from>
    <xdr:to>
      <xdr:col>18</xdr:col>
      <xdr:colOff>304800</xdr:colOff>
      <xdr:row>14</xdr:row>
      <xdr:rowOff>203201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7848600" y="4267201"/>
          <a:ext cx="73152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latin typeface="+mn-lt"/>
            </a:rPr>
            <a:t>Consequences for missing your goal:</a:t>
          </a:r>
        </a:p>
      </xdr:txBody>
    </xdr:sp>
    <xdr:clientData/>
  </xdr:twoCellAnchor>
  <xdr:twoCellAnchor>
    <xdr:from>
      <xdr:col>9</xdr:col>
      <xdr:colOff>419100</xdr:colOff>
      <xdr:row>15</xdr:row>
      <xdr:rowOff>76201</xdr:rowOff>
    </xdr:from>
    <xdr:to>
      <xdr:col>18</xdr:col>
      <xdr:colOff>304800</xdr:colOff>
      <xdr:row>24</xdr:row>
      <xdr:rowOff>165101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848600" y="4838701"/>
          <a:ext cx="7315200" cy="2946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latin typeface="+mj-lt"/>
            </a:rPr>
            <a:t>What do you want from reaching your goals?</a:t>
          </a:r>
        </a:p>
      </xdr:txBody>
    </xdr:sp>
    <xdr:clientData/>
  </xdr:twoCellAnchor>
  <xdr:twoCellAnchor>
    <xdr:from>
      <xdr:col>9</xdr:col>
      <xdr:colOff>419100</xdr:colOff>
      <xdr:row>25</xdr:row>
      <xdr:rowOff>25401</xdr:rowOff>
    </xdr:from>
    <xdr:to>
      <xdr:col>18</xdr:col>
      <xdr:colOff>304800</xdr:colOff>
      <xdr:row>34</xdr:row>
      <xdr:rowOff>114301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848600" y="7962901"/>
          <a:ext cx="7315200" cy="2946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latin typeface="+mj-lt"/>
            </a:rPr>
            <a:t>What do you want to be able to provide to</a:t>
          </a:r>
          <a:r>
            <a:rPr lang="en-US" sz="1400" b="0" baseline="0">
              <a:latin typeface="+mj-lt"/>
            </a:rPr>
            <a:t> others for reaching your goals</a:t>
          </a:r>
          <a:r>
            <a:rPr lang="en-US" sz="1400" b="0">
              <a:latin typeface="+mj-lt"/>
            </a:rPr>
            <a:t>?</a:t>
          </a:r>
        </a:p>
      </xdr:txBody>
    </xdr:sp>
    <xdr:clientData/>
  </xdr:twoCellAnchor>
  <xdr:twoCellAnchor editAs="oneCell">
    <xdr:from>
      <xdr:col>15</xdr:col>
      <xdr:colOff>555550</xdr:colOff>
      <xdr:row>0</xdr:row>
      <xdr:rowOff>135302</xdr:rowOff>
    </xdr:from>
    <xdr:to>
      <xdr:col>18</xdr:col>
      <xdr:colOff>269950</xdr:colOff>
      <xdr:row>5</xdr:row>
      <xdr:rowOff>169497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938050" y="135302"/>
          <a:ext cx="2190900" cy="16216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11</xdr:row>
      <xdr:rowOff>25401</xdr:rowOff>
    </xdr:from>
    <xdr:to>
      <xdr:col>9</xdr:col>
      <xdr:colOff>63500</xdr:colOff>
      <xdr:row>12</xdr:row>
      <xdr:rowOff>292101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90500" y="3423509"/>
          <a:ext cx="7287054" cy="5756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0">
              <a:latin typeface="+mj-lt"/>
            </a:rPr>
            <a:t>DISCIPLINES</a:t>
          </a:r>
        </a:p>
      </xdr:txBody>
    </xdr:sp>
    <xdr:clientData/>
  </xdr:twoCellAnchor>
  <xdr:twoCellAnchor>
    <xdr:from>
      <xdr:col>0</xdr:col>
      <xdr:colOff>215900</xdr:colOff>
      <xdr:row>1</xdr:row>
      <xdr:rowOff>38100</xdr:rowOff>
    </xdr:from>
    <xdr:to>
      <xdr:col>9</xdr:col>
      <xdr:colOff>88900</xdr:colOff>
      <xdr:row>2</xdr:row>
      <xdr:rowOff>304800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15900" y="355600"/>
          <a:ext cx="7302500" cy="58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>
              <a:latin typeface="+mn-lt"/>
            </a:rPr>
            <a:t>BUILD YOUR PLAN</a:t>
          </a:r>
        </a:p>
      </xdr:txBody>
    </xdr:sp>
    <xdr:clientData/>
  </xdr:twoCellAnchor>
  <xdr:twoCellAnchor>
    <xdr:from>
      <xdr:col>0</xdr:col>
      <xdr:colOff>190500</xdr:colOff>
      <xdr:row>13</xdr:row>
      <xdr:rowOff>215901</xdr:rowOff>
    </xdr:from>
    <xdr:to>
      <xdr:col>6</xdr:col>
      <xdr:colOff>8297</xdr:colOff>
      <xdr:row>14</xdr:row>
      <xdr:rowOff>279400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90500" y="4231847"/>
          <a:ext cx="4760500" cy="3724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latin typeface="+mn-lt"/>
            </a:rPr>
            <a:t>DAILY</a:t>
          </a:r>
        </a:p>
      </xdr:txBody>
    </xdr:sp>
    <xdr:clientData/>
  </xdr:twoCellAnchor>
  <xdr:twoCellAnchor>
    <xdr:from>
      <xdr:col>0</xdr:col>
      <xdr:colOff>190500</xdr:colOff>
      <xdr:row>15</xdr:row>
      <xdr:rowOff>152400</xdr:rowOff>
    </xdr:from>
    <xdr:to>
      <xdr:col>6</xdr:col>
      <xdr:colOff>0</xdr:colOff>
      <xdr:row>18</xdr:row>
      <xdr:rowOff>25400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90500" y="4786184"/>
          <a:ext cx="4752203" cy="7997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latin typeface="+mj-lt"/>
            </a:rPr>
            <a:t>DISCIPLINE</a:t>
          </a:r>
          <a:r>
            <a:rPr lang="en-US" sz="1400" b="0" baseline="0">
              <a:latin typeface="+mj-lt"/>
            </a:rPr>
            <a:t> 1:</a:t>
          </a:r>
          <a:endParaRPr lang="en-US" sz="1400" b="0">
            <a:latin typeface="+mj-lt"/>
          </a:endParaRPr>
        </a:p>
      </xdr:txBody>
    </xdr:sp>
    <xdr:clientData/>
  </xdr:twoCellAnchor>
  <xdr:twoCellAnchor>
    <xdr:from>
      <xdr:col>0</xdr:col>
      <xdr:colOff>190500</xdr:colOff>
      <xdr:row>18</xdr:row>
      <xdr:rowOff>165100</xdr:rowOff>
    </xdr:from>
    <xdr:to>
      <xdr:col>6</xdr:col>
      <xdr:colOff>0</xdr:colOff>
      <xdr:row>21</xdr:row>
      <xdr:rowOff>38101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190500" y="5725641"/>
          <a:ext cx="4752203" cy="7997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latin typeface="+mj-lt"/>
            </a:rPr>
            <a:t>DISCIPLINE</a:t>
          </a:r>
          <a:r>
            <a:rPr lang="en-US" sz="1400" b="0" baseline="0">
              <a:latin typeface="+mj-lt"/>
            </a:rPr>
            <a:t> 2:</a:t>
          </a:r>
          <a:endParaRPr lang="en-US" sz="1400" b="0">
            <a:latin typeface="+mj-lt"/>
          </a:endParaRPr>
        </a:p>
      </xdr:txBody>
    </xdr:sp>
    <xdr:clientData/>
  </xdr:twoCellAnchor>
  <xdr:twoCellAnchor>
    <xdr:from>
      <xdr:col>0</xdr:col>
      <xdr:colOff>190500</xdr:colOff>
      <xdr:row>21</xdr:row>
      <xdr:rowOff>190501</xdr:rowOff>
    </xdr:from>
    <xdr:to>
      <xdr:col>6</xdr:col>
      <xdr:colOff>0</xdr:colOff>
      <xdr:row>24</xdr:row>
      <xdr:rowOff>63501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90500" y="6677798"/>
          <a:ext cx="4752203" cy="7997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latin typeface="+mj-lt"/>
            </a:rPr>
            <a:t>DISCIPLINE</a:t>
          </a:r>
          <a:r>
            <a:rPr lang="en-US" sz="1400" b="0" baseline="0">
              <a:latin typeface="+mj-lt"/>
            </a:rPr>
            <a:t> 3:</a:t>
          </a:r>
          <a:endParaRPr lang="en-US" sz="1400" b="0">
            <a:latin typeface="+mj-lt"/>
          </a:endParaRPr>
        </a:p>
      </xdr:txBody>
    </xdr:sp>
    <xdr:clientData/>
  </xdr:twoCellAnchor>
  <xdr:twoCellAnchor>
    <xdr:from>
      <xdr:col>6</xdr:col>
      <xdr:colOff>266700</xdr:colOff>
      <xdr:row>13</xdr:row>
      <xdr:rowOff>215901</xdr:rowOff>
    </xdr:from>
    <xdr:to>
      <xdr:col>12</xdr:col>
      <xdr:colOff>84497</xdr:colOff>
      <xdr:row>14</xdr:row>
      <xdr:rowOff>279400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5209403" y="4231847"/>
          <a:ext cx="4760499" cy="3724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latin typeface="+mn-lt"/>
            </a:rPr>
            <a:t>WEEKLY</a:t>
          </a:r>
        </a:p>
      </xdr:txBody>
    </xdr:sp>
    <xdr:clientData/>
  </xdr:twoCellAnchor>
  <xdr:twoCellAnchor>
    <xdr:from>
      <xdr:col>6</xdr:col>
      <xdr:colOff>266700</xdr:colOff>
      <xdr:row>15</xdr:row>
      <xdr:rowOff>152400</xdr:rowOff>
    </xdr:from>
    <xdr:to>
      <xdr:col>12</xdr:col>
      <xdr:colOff>76200</xdr:colOff>
      <xdr:row>18</xdr:row>
      <xdr:rowOff>25400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5209403" y="4786184"/>
          <a:ext cx="4752202" cy="7997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latin typeface="+mj-lt"/>
            </a:rPr>
            <a:t>DISCIPLINE</a:t>
          </a:r>
          <a:r>
            <a:rPr lang="en-US" sz="1400" b="0" baseline="0">
              <a:latin typeface="+mj-lt"/>
            </a:rPr>
            <a:t> 1:</a:t>
          </a:r>
          <a:endParaRPr lang="en-US" sz="1400" b="0">
            <a:latin typeface="+mj-lt"/>
          </a:endParaRPr>
        </a:p>
      </xdr:txBody>
    </xdr:sp>
    <xdr:clientData/>
  </xdr:twoCellAnchor>
  <xdr:twoCellAnchor>
    <xdr:from>
      <xdr:col>6</xdr:col>
      <xdr:colOff>266700</xdr:colOff>
      <xdr:row>18</xdr:row>
      <xdr:rowOff>165100</xdr:rowOff>
    </xdr:from>
    <xdr:to>
      <xdr:col>12</xdr:col>
      <xdr:colOff>76200</xdr:colOff>
      <xdr:row>21</xdr:row>
      <xdr:rowOff>38101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5209403" y="5725641"/>
          <a:ext cx="4752202" cy="7997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latin typeface="+mj-lt"/>
            </a:rPr>
            <a:t>DISCIPLINE</a:t>
          </a:r>
          <a:r>
            <a:rPr lang="en-US" sz="1400" b="0" baseline="0">
              <a:latin typeface="+mj-lt"/>
            </a:rPr>
            <a:t> 2:</a:t>
          </a:r>
          <a:endParaRPr lang="en-US" sz="1400" b="0">
            <a:latin typeface="+mj-lt"/>
          </a:endParaRPr>
        </a:p>
      </xdr:txBody>
    </xdr:sp>
    <xdr:clientData/>
  </xdr:twoCellAnchor>
  <xdr:twoCellAnchor>
    <xdr:from>
      <xdr:col>6</xdr:col>
      <xdr:colOff>266700</xdr:colOff>
      <xdr:row>21</xdr:row>
      <xdr:rowOff>190501</xdr:rowOff>
    </xdr:from>
    <xdr:to>
      <xdr:col>12</xdr:col>
      <xdr:colOff>76200</xdr:colOff>
      <xdr:row>24</xdr:row>
      <xdr:rowOff>63501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5209403" y="6677798"/>
          <a:ext cx="4752202" cy="7997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latin typeface="+mj-lt"/>
            </a:rPr>
            <a:t>DISCIPLINE</a:t>
          </a:r>
          <a:r>
            <a:rPr lang="en-US" sz="1400" b="0" baseline="0">
              <a:latin typeface="+mj-lt"/>
            </a:rPr>
            <a:t> 3:</a:t>
          </a:r>
          <a:endParaRPr lang="en-US" sz="1400" b="0">
            <a:latin typeface="+mj-lt"/>
          </a:endParaRPr>
        </a:p>
      </xdr:txBody>
    </xdr:sp>
    <xdr:clientData/>
  </xdr:twoCellAnchor>
  <xdr:twoCellAnchor>
    <xdr:from>
      <xdr:col>12</xdr:col>
      <xdr:colOff>368300</xdr:colOff>
      <xdr:row>13</xdr:row>
      <xdr:rowOff>215901</xdr:rowOff>
    </xdr:from>
    <xdr:to>
      <xdr:col>18</xdr:col>
      <xdr:colOff>186097</xdr:colOff>
      <xdr:row>14</xdr:row>
      <xdr:rowOff>279400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10253705" y="4231847"/>
          <a:ext cx="4760500" cy="3724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latin typeface="+mn-lt"/>
            </a:rPr>
            <a:t>MONTHLY</a:t>
          </a:r>
        </a:p>
      </xdr:txBody>
    </xdr:sp>
    <xdr:clientData/>
  </xdr:twoCellAnchor>
  <xdr:twoCellAnchor>
    <xdr:from>
      <xdr:col>12</xdr:col>
      <xdr:colOff>368300</xdr:colOff>
      <xdr:row>15</xdr:row>
      <xdr:rowOff>152400</xdr:rowOff>
    </xdr:from>
    <xdr:to>
      <xdr:col>18</xdr:col>
      <xdr:colOff>177800</xdr:colOff>
      <xdr:row>18</xdr:row>
      <xdr:rowOff>25400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10253705" y="4786184"/>
          <a:ext cx="4752203" cy="7997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latin typeface="+mj-lt"/>
            </a:rPr>
            <a:t>DISCIPLINE</a:t>
          </a:r>
          <a:r>
            <a:rPr lang="en-US" sz="1400" b="0" baseline="0">
              <a:latin typeface="+mj-lt"/>
            </a:rPr>
            <a:t> 1:</a:t>
          </a:r>
          <a:endParaRPr lang="en-US" sz="1400" b="0">
            <a:latin typeface="+mj-lt"/>
          </a:endParaRPr>
        </a:p>
      </xdr:txBody>
    </xdr:sp>
    <xdr:clientData/>
  </xdr:twoCellAnchor>
  <xdr:twoCellAnchor>
    <xdr:from>
      <xdr:col>12</xdr:col>
      <xdr:colOff>368300</xdr:colOff>
      <xdr:row>18</xdr:row>
      <xdr:rowOff>165100</xdr:rowOff>
    </xdr:from>
    <xdr:to>
      <xdr:col>18</xdr:col>
      <xdr:colOff>177800</xdr:colOff>
      <xdr:row>21</xdr:row>
      <xdr:rowOff>38101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10253705" y="5725641"/>
          <a:ext cx="4752203" cy="7997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latin typeface="+mj-lt"/>
            </a:rPr>
            <a:t>DISCIPLINE</a:t>
          </a:r>
          <a:r>
            <a:rPr lang="en-US" sz="1400" b="0" baseline="0">
              <a:latin typeface="+mj-lt"/>
            </a:rPr>
            <a:t> 2:</a:t>
          </a:r>
          <a:endParaRPr lang="en-US" sz="1400" b="0">
            <a:latin typeface="+mj-lt"/>
          </a:endParaRPr>
        </a:p>
      </xdr:txBody>
    </xdr:sp>
    <xdr:clientData/>
  </xdr:twoCellAnchor>
  <xdr:twoCellAnchor>
    <xdr:from>
      <xdr:col>12</xdr:col>
      <xdr:colOff>368300</xdr:colOff>
      <xdr:row>21</xdr:row>
      <xdr:rowOff>190501</xdr:rowOff>
    </xdr:from>
    <xdr:to>
      <xdr:col>18</xdr:col>
      <xdr:colOff>177800</xdr:colOff>
      <xdr:row>24</xdr:row>
      <xdr:rowOff>63501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10253705" y="6677798"/>
          <a:ext cx="4752203" cy="7997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latin typeface="+mj-lt"/>
            </a:rPr>
            <a:t>DISCIPLINE</a:t>
          </a:r>
          <a:r>
            <a:rPr lang="en-US" sz="1400" b="0" baseline="0">
              <a:latin typeface="+mj-lt"/>
            </a:rPr>
            <a:t> 3:</a:t>
          </a:r>
          <a:endParaRPr lang="en-US" sz="1400" b="0">
            <a:latin typeface="+mj-lt"/>
          </a:endParaRPr>
        </a:p>
      </xdr:txBody>
    </xdr:sp>
    <xdr:clientData/>
  </xdr:twoCellAnchor>
  <xdr:twoCellAnchor>
    <xdr:from>
      <xdr:col>0</xdr:col>
      <xdr:colOff>219708</xdr:colOff>
      <xdr:row>25</xdr:row>
      <xdr:rowOff>4773</xdr:rowOff>
    </xdr:from>
    <xdr:to>
      <xdr:col>24</xdr:col>
      <xdr:colOff>286774</xdr:colOff>
      <xdr:row>26</xdr:row>
      <xdr:rowOff>6646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19708" y="7727746"/>
          <a:ext cx="19837877" cy="36197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190500</xdr:colOff>
      <xdr:row>26</xdr:row>
      <xdr:rowOff>245077</xdr:rowOff>
    </xdr:from>
    <xdr:to>
      <xdr:col>9</xdr:col>
      <xdr:colOff>63500</xdr:colOff>
      <xdr:row>28</xdr:row>
      <xdr:rowOff>194276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190500" y="8002374"/>
          <a:ext cx="7287054" cy="5670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0">
              <a:latin typeface="+mj-lt"/>
            </a:rPr>
            <a:t>TRACK</a:t>
          </a:r>
          <a:r>
            <a:rPr lang="en-US" sz="2800" b="0" baseline="0">
              <a:latin typeface="+mj-lt"/>
            </a:rPr>
            <a:t> YOUR PROGRESS</a:t>
          </a:r>
          <a:endParaRPr lang="en-US" sz="2800" b="0">
            <a:latin typeface="+mj-lt"/>
          </a:endParaRPr>
        </a:p>
      </xdr:txBody>
    </xdr:sp>
    <xdr:clientData/>
  </xdr:twoCellAnchor>
  <xdr:twoCellAnchor>
    <xdr:from>
      <xdr:col>18</xdr:col>
      <xdr:colOff>470720</xdr:colOff>
      <xdr:row>13</xdr:row>
      <xdr:rowOff>215901</xdr:rowOff>
    </xdr:from>
    <xdr:to>
      <xdr:col>24</xdr:col>
      <xdr:colOff>288517</xdr:colOff>
      <xdr:row>14</xdr:row>
      <xdr:rowOff>279400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15298828" y="4231847"/>
          <a:ext cx="4760500" cy="3724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latin typeface="+mn-lt"/>
            </a:rPr>
            <a:t>QUARTERLY</a:t>
          </a:r>
        </a:p>
      </xdr:txBody>
    </xdr:sp>
    <xdr:clientData/>
  </xdr:twoCellAnchor>
  <xdr:twoCellAnchor>
    <xdr:from>
      <xdr:col>18</xdr:col>
      <xdr:colOff>470720</xdr:colOff>
      <xdr:row>15</xdr:row>
      <xdr:rowOff>152400</xdr:rowOff>
    </xdr:from>
    <xdr:to>
      <xdr:col>24</xdr:col>
      <xdr:colOff>280220</xdr:colOff>
      <xdr:row>18</xdr:row>
      <xdr:rowOff>25400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15298828" y="4786184"/>
          <a:ext cx="4752203" cy="7997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latin typeface="+mj-lt"/>
            </a:rPr>
            <a:t>DISCIPLINE</a:t>
          </a:r>
          <a:r>
            <a:rPr lang="en-US" sz="1400" b="0" baseline="0">
              <a:latin typeface="+mj-lt"/>
            </a:rPr>
            <a:t> 1:</a:t>
          </a:r>
          <a:endParaRPr lang="en-US" sz="1400" b="0">
            <a:latin typeface="+mj-lt"/>
          </a:endParaRPr>
        </a:p>
      </xdr:txBody>
    </xdr:sp>
    <xdr:clientData/>
  </xdr:twoCellAnchor>
  <xdr:twoCellAnchor>
    <xdr:from>
      <xdr:col>18</xdr:col>
      <xdr:colOff>470720</xdr:colOff>
      <xdr:row>18</xdr:row>
      <xdr:rowOff>165100</xdr:rowOff>
    </xdr:from>
    <xdr:to>
      <xdr:col>24</xdr:col>
      <xdr:colOff>280220</xdr:colOff>
      <xdr:row>21</xdr:row>
      <xdr:rowOff>38101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15298828" y="5725641"/>
          <a:ext cx="4752203" cy="7997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latin typeface="+mj-lt"/>
            </a:rPr>
            <a:t>DISCIPLINE</a:t>
          </a:r>
          <a:r>
            <a:rPr lang="en-US" sz="1400" b="0" baseline="0">
              <a:latin typeface="+mj-lt"/>
            </a:rPr>
            <a:t> 2:</a:t>
          </a:r>
          <a:endParaRPr lang="en-US" sz="1400" b="0">
            <a:latin typeface="+mj-lt"/>
          </a:endParaRPr>
        </a:p>
      </xdr:txBody>
    </xdr:sp>
    <xdr:clientData/>
  </xdr:twoCellAnchor>
  <xdr:twoCellAnchor>
    <xdr:from>
      <xdr:col>18</xdr:col>
      <xdr:colOff>470720</xdr:colOff>
      <xdr:row>21</xdr:row>
      <xdr:rowOff>190501</xdr:rowOff>
    </xdr:from>
    <xdr:to>
      <xdr:col>24</xdr:col>
      <xdr:colOff>280220</xdr:colOff>
      <xdr:row>24</xdr:row>
      <xdr:rowOff>63501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15298828" y="6677798"/>
          <a:ext cx="4752203" cy="7997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latin typeface="+mj-lt"/>
            </a:rPr>
            <a:t>DISCIPLINE</a:t>
          </a:r>
          <a:r>
            <a:rPr lang="en-US" sz="1400" b="0" baseline="0">
              <a:latin typeface="+mj-lt"/>
            </a:rPr>
            <a:t> 3:</a:t>
          </a:r>
          <a:endParaRPr lang="en-US" sz="1400" b="0">
            <a:latin typeface="+mj-lt"/>
          </a:endParaRPr>
        </a:p>
      </xdr:txBody>
    </xdr:sp>
    <xdr:clientData/>
  </xdr:twoCellAnchor>
  <xdr:twoCellAnchor>
    <xdr:from>
      <xdr:col>0</xdr:col>
      <xdr:colOff>187792</xdr:colOff>
      <xdr:row>0</xdr:row>
      <xdr:rowOff>69976</xdr:rowOff>
    </xdr:from>
    <xdr:to>
      <xdr:col>3</xdr:col>
      <xdr:colOff>390992</xdr:colOff>
      <xdr:row>0</xdr:row>
      <xdr:rowOff>222376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187792" y="69976"/>
          <a:ext cx="2683536" cy="152400"/>
        </a:xfrm>
        <a:prstGeom prst="rect">
          <a:avLst/>
        </a:prstGeom>
        <a:solidFill>
          <a:srgbClr val="15689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22</xdr:col>
      <xdr:colOff>71050</xdr:colOff>
      <xdr:row>0</xdr:row>
      <xdr:rowOff>147945</xdr:rowOff>
    </xdr:from>
    <xdr:to>
      <xdr:col>24</xdr:col>
      <xdr:colOff>303744</xdr:colOff>
      <xdr:row>6</xdr:row>
      <xdr:rowOff>126639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232050" y="147945"/>
          <a:ext cx="1883694" cy="18836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218608</xdr:colOff>
      <xdr:row>1</xdr:row>
      <xdr:rowOff>44324</xdr:rowOff>
    </xdr:from>
    <xdr:to>
      <xdr:col>5</xdr:col>
      <xdr:colOff>91608</xdr:colOff>
      <xdr:row>2</xdr:row>
      <xdr:rowOff>311024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18608" y="361824"/>
          <a:ext cx="7302500" cy="58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>
              <a:latin typeface="+mn-lt"/>
            </a:rPr>
            <a:t>MILESTONES &amp; METRICS</a:t>
          </a:r>
        </a:p>
      </xdr:txBody>
    </xdr:sp>
    <xdr:clientData/>
  </xdr:twoCellAnchor>
  <xdr:twoCellAnchor>
    <xdr:from>
      <xdr:col>0</xdr:col>
      <xdr:colOff>190500</xdr:colOff>
      <xdr:row>0</xdr:row>
      <xdr:rowOff>76200</xdr:rowOff>
    </xdr:from>
    <xdr:to>
      <xdr:col>1</xdr:col>
      <xdr:colOff>266700</xdr:colOff>
      <xdr:row>0</xdr:row>
      <xdr:rowOff>228600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90500" y="76200"/>
          <a:ext cx="2679700" cy="152400"/>
        </a:xfrm>
        <a:prstGeom prst="rect">
          <a:avLst/>
        </a:prstGeom>
        <a:solidFill>
          <a:srgbClr val="5E285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2451100</xdr:colOff>
      <xdr:row>36</xdr:row>
      <xdr:rowOff>50800</xdr:rowOff>
    </xdr:from>
    <xdr:to>
      <xdr:col>3</xdr:col>
      <xdr:colOff>292100</xdr:colOff>
      <xdr:row>44</xdr:row>
      <xdr:rowOff>254000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1054100</xdr:colOff>
      <xdr:row>36</xdr:row>
      <xdr:rowOff>50800</xdr:rowOff>
    </xdr:from>
    <xdr:to>
      <xdr:col>6</xdr:col>
      <xdr:colOff>292100</xdr:colOff>
      <xdr:row>44</xdr:row>
      <xdr:rowOff>254000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1054100</xdr:colOff>
      <xdr:row>36</xdr:row>
      <xdr:rowOff>50800</xdr:rowOff>
    </xdr:from>
    <xdr:to>
      <xdr:col>9</xdr:col>
      <xdr:colOff>292100</xdr:colOff>
      <xdr:row>44</xdr:row>
      <xdr:rowOff>254000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1054100</xdr:colOff>
      <xdr:row>36</xdr:row>
      <xdr:rowOff>50800</xdr:rowOff>
    </xdr:from>
    <xdr:to>
      <xdr:col>12</xdr:col>
      <xdr:colOff>292100</xdr:colOff>
      <xdr:row>44</xdr:row>
      <xdr:rowOff>254000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1054100</xdr:colOff>
      <xdr:row>36</xdr:row>
      <xdr:rowOff>50800</xdr:rowOff>
    </xdr:from>
    <xdr:to>
      <xdr:col>15</xdr:col>
      <xdr:colOff>292100</xdr:colOff>
      <xdr:row>44</xdr:row>
      <xdr:rowOff>254000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14</xdr:col>
      <xdr:colOff>911945</xdr:colOff>
      <xdr:row>0</xdr:row>
      <xdr:rowOff>152400</xdr:rowOff>
    </xdr:from>
    <xdr:to>
      <xdr:col>15</xdr:col>
      <xdr:colOff>1189902</xdr:colOff>
      <xdr:row>6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199945" y="152400"/>
          <a:ext cx="1484457" cy="176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C45"/>
  <sheetViews>
    <sheetView showGridLines="0" tabSelected="1" workbookViewId="0">
      <selection activeCell="C11" sqref="C11"/>
    </sheetView>
  </sheetViews>
  <sheetFormatPr baseColWidth="10" defaultRowHeight="16" x14ac:dyDescent="0.2"/>
  <cols>
    <col min="1" max="3" width="30.83203125" customWidth="1"/>
    <col min="4" max="14" width="10.83203125" customWidth="1"/>
    <col min="18" max="18" width="28.6640625" customWidth="1"/>
    <col min="19" max="19" width="28.33203125" customWidth="1"/>
    <col min="20" max="20" width="26.1640625" customWidth="1"/>
  </cols>
  <sheetData>
    <row r="1" spans="1:3" ht="25" customHeight="1" x14ac:dyDescent="0.2"/>
    <row r="2" spans="1:3" ht="25" customHeight="1" x14ac:dyDescent="0.2"/>
    <row r="3" spans="1:3" ht="25" customHeight="1" x14ac:dyDescent="0.2"/>
    <row r="4" spans="1:3" ht="25" customHeight="1" x14ac:dyDescent="0.2"/>
    <row r="5" spans="1:3" ht="25" customHeight="1" x14ac:dyDescent="0.2"/>
    <row r="6" spans="1:3" ht="25" customHeight="1" x14ac:dyDescent="0.2"/>
    <row r="7" spans="1:3" ht="25" customHeight="1" x14ac:dyDescent="0.2"/>
    <row r="8" spans="1:3" ht="25" customHeight="1" x14ac:dyDescent="0.2"/>
    <row r="9" spans="1:3" ht="25" customHeight="1" x14ac:dyDescent="0.2"/>
    <row r="10" spans="1:3" ht="25" customHeight="1" x14ac:dyDescent="0.2">
      <c r="A10" s="12" t="s">
        <v>3</v>
      </c>
      <c r="B10" s="12" t="s">
        <v>91</v>
      </c>
      <c r="C10" s="12" t="s">
        <v>92</v>
      </c>
    </row>
    <row r="11" spans="1:3" ht="25" customHeight="1" x14ac:dyDescent="0.2">
      <c r="A11" t="s">
        <v>0</v>
      </c>
      <c r="B11" s="3">
        <v>2500000</v>
      </c>
      <c r="C11" s="3">
        <v>4000000</v>
      </c>
    </row>
    <row r="12" spans="1:3" ht="25" customHeight="1" x14ac:dyDescent="0.2">
      <c r="A12" t="s">
        <v>2</v>
      </c>
      <c r="B12" s="3">
        <v>100000</v>
      </c>
      <c r="C12" s="3">
        <v>300000</v>
      </c>
    </row>
    <row r="13" spans="1:3" ht="25" customHeight="1" x14ac:dyDescent="0.2">
      <c r="A13" t="s">
        <v>1</v>
      </c>
      <c r="B13" s="3"/>
      <c r="C13" s="3">
        <v>300000</v>
      </c>
    </row>
    <row r="14" spans="1:3" ht="25" customHeight="1" x14ac:dyDescent="0.2">
      <c r="B14" s="3"/>
      <c r="C14" s="3"/>
    </row>
    <row r="15" spans="1:3" ht="25" customHeight="1" x14ac:dyDescent="0.2">
      <c r="A15" s="10" t="s">
        <v>4</v>
      </c>
      <c r="B15" s="11">
        <f>SUM(B11:B13)</f>
        <v>2600000</v>
      </c>
      <c r="C15" s="11">
        <f>SUM(C11:C13)</f>
        <v>4600000</v>
      </c>
    </row>
    <row r="16" spans="1:3" ht="25" customHeight="1" x14ac:dyDescent="0.2">
      <c r="A16" t="s">
        <v>5</v>
      </c>
      <c r="B16" s="9">
        <v>500000</v>
      </c>
      <c r="C16" s="9">
        <v>750000</v>
      </c>
    </row>
    <row r="17" ht="25" customHeight="1" x14ac:dyDescent="0.2"/>
    <row r="18" ht="25" customHeight="1" x14ac:dyDescent="0.2"/>
    <row r="19" ht="25" customHeight="1" x14ac:dyDescent="0.2"/>
    <row r="20" ht="25" customHeight="1" x14ac:dyDescent="0.2"/>
    <row r="21" ht="25" customHeight="1" x14ac:dyDescent="0.2"/>
    <row r="22" ht="25" customHeight="1" x14ac:dyDescent="0.2"/>
    <row r="23" ht="25" customHeight="1" x14ac:dyDescent="0.2"/>
    <row r="24" ht="25" customHeight="1" x14ac:dyDescent="0.2"/>
    <row r="25" ht="25" customHeight="1" x14ac:dyDescent="0.2"/>
    <row r="26" ht="25" customHeight="1" x14ac:dyDescent="0.2"/>
    <row r="27" ht="25" customHeight="1" x14ac:dyDescent="0.2"/>
    <row r="28" ht="25" customHeight="1" x14ac:dyDescent="0.2"/>
    <row r="29" ht="25" customHeight="1" x14ac:dyDescent="0.2"/>
    <row r="30" ht="25" customHeight="1" x14ac:dyDescent="0.2"/>
    <row r="31" ht="25" customHeight="1" x14ac:dyDescent="0.2"/>
    <row r="32" ht="25" customHeight="1" x14ac:dyDescent="0.2"/>
    <row r="33" ht="25" customHeight="1" x14ac:dyDescent="0.2"/>
    <row r="34" ht="25" customHeight="1" x14ac:dyDescent="0.2"/>
    <row r="35" ht="25" customHeight="1" x14ac:dyDescent="0.2"/>
    <row r="36" ht="25" customHeight="1" x14ac:dyDescent="0.2"/>
    <row r="37" ht="25" customHeight="1" x14ac:dyDescent="0.2"/>
    <row r="38" ht="25" customHeight="1" x14ac:dyDescent="0.2"/>
    <row r="39" ht="25" customHeight="1" x14ac:dyDescent="0.2"/>
    <row r="40" ht="25" customHeight="1" x14ac:dyDescent="0.2"/>
    <row r="41" ht="25" customHeight="1" x14ac:dyDescent="0.2"/>
    <row r="42" ht="25" customHeight="1" x14ac:dyDescent="0.2"/>
    <row r="43" ht="25" customHeight="1" x14ac:dyDescent="0.2"/>
    <row r="44" ht="25" customHeight="1" x14ac:dyDescent="0.2"/>
    <row r="45" ht="25" customHeight="1" x14ac:dyDescent="0.2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U1:Z36"/>
  <sheetViews>
    <sheetView showGridLines="0" workbookViewId="0">
      <selection activeCell="Z22" sqref="Z22"/>
    </sheetView>
  </sheetViews>
  <sheetFormatPr baseColWidth="10" defaultRowHeight="16" x14ac:dyDescent="0.2"/>
  <sheetData>
    <row r="1" spans="21:26" ht="25" customHeight="1" x14ac:dyDescent="0.2"/>
    <row r="2" spans="21:26" ht="25" customHeight="1" x14ac:dyDescent="0.2"/>
    <row r="3" spans="21:26" ht="25" customHeight="1" x14ac:dyDescent="0.2"/>
    <row r="4" spans="21:26" ht="25" customHeight="1" x14ac:dyDescent="0.2"/>
    <row r="5" spans="21:26" ht="25" customHeight="1" x14ac:dyDescent="0.2"/>
    <row r="6" spans="21:26" ht="25" customHeight="1" x14ac:dyDescent="0.2"/>
    <row r="7" spans="21:26" ht="25" customHeight="1" x14ac:dyDescent="0.2"/>
    <row r="8" spans="21:26" ht="25" customHeight="1" x14ac:dyDescent="0.2"/>
    <row r="9" spans="21:26" ht="25" customHeight="1" x14ac:dyDescent="0.2"/>
    <row r="10" spans="21:26" ht="25" customHeight="1" x14ac:dyDescent="0.2"/>
    <row r="11" spans="21:26" ht="25" customHeight="1" x14ac:dyDescent="0.2"/>
    <row r="12" spans="21:26" ht="25" customHeight="1" x14ac:dyDescent="0.2">
      <c r="V12" s="7"/>
      <c r="W12" s="7"/>
      <c r="X12" s="7"/>
      <c r="Y12" s="7"/>
      <c r="Z12" s="7"/>
    </row>
    <row r="13" spans="21:26" ht="25" customHeight="1" x14ac:dyDescent="0.2">
      <c r="U13" s="1"/>
      <c r="V13" s="1"/>
      <c r="W13" s="1"/>
      <c r="X13" s="1"/>
      <c r="Y13" s="1"/>
      <c r="Z13" s="1"/>
    </row>
    <row r="14" spans="21:26" ht="25" customHeight="1" x14ac:dyDescent="0.2"/>
    <row r="15" spans="21:26" ht="25" customHeight="1" x14ac:dyDescent="0.2"/>
    <row r="16" spans="21:26" ht="25" customHeight="1" x14ac:dyDescent="0.2"/>
    <row r="17" spans="21:26" ht="25" customHeight="1" x14ac:dyDescent="0.2"/>
    <row r="18" spans="21:26" ht="25" customHeight="1" x14ac:dyDescent="0.2"/>
    <row r="19" spans="21:26" ht="25" customHeight="1" x14ac:dyDescent="0.2"/>
    <row r="20" spans="21:26" ht="25" customHeight="1" x14ac:dyDescent="0.2"/>
    <row r="21" spans="21:26" ht="25" customHeight="1" x14ac:dyDescent="0.2"/>
    <row r="22" spans="21:26" ht="25" customHeight="1" x14ac:dyDescent="0.2"/>
    <row r="23" spans="21:26" ht="25" customHeight="1" x14ac:dyDescent="0.2"/>
    <row r="24" spans="21:26" ht="25" customHeight="1" x14ac:dyDescent="0.2">
      <c r="U24" s="1"/>
      <c r="V24" s="1"/>
      <c r="W24" s="1"/>
      <c r="X24" s="1"/>
      <c r="Y24" s="1"/>
      <c r="Z24" s="1"/>
    </row>
    <row r="25" spans="21:26" ht="25" customHeight="1" x14ac:dyDescent="0.2">
      <c r="U25" s="1"/>
      <c r="V25" s="1"/>
      <c r="W25" s="1"/>
      <c r="X25" s="1"/>
      <c r="Y25" s="1"/>
      <c r="Z25" s="1"/>
    </row>
    <row r="26" spans="21:26" ht="25" customHeight="1" x14ac:dyDescent="0.2"/>
    <row r="27" spans="21:26" ht="25" customHeight="1" x14ac:dyDescent="0.2"/>
    <row r="28" spans="21:26" ht="25" customHeight="1" x14ac:dyDescent="0.2"/>
    <row r="29" spans="21:26" ht="25" customHeight="1" x14ac:dyDescent="0.2"/>
    <row r="30" spans="21:26" ht="25" customHeight="1" x14ac:dyDescent="0.2"/>
    <row r="31" spans="21:26" ht="25" customHeight="1" x14ac:dyDescent="0.2"/>
    <row r="32" spans="21:26" ht="25" customHeight="1" x14ac:dyDescent="0.2"/>
    <row r="33" ht="25" customHeight="1" x14ac:dyDescent="0.2"/>
    <row r="34" ht="25" customHeight="1" x14ac:dyDescent="0.2"/>
    <row r="35" ht="25" customHeight="1" x14ac:dyDescent="0.2"/>
    <row r="36" ht="25" customHeight="1" x14ac:dyDescent="0.2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CB60"/>
  <sheetViews>
    <sheetView showGridLines="0" zoomScale="80" zoomScaleNormal="80" zoomScalePageLayoutView="80" workbookViewId="0">
      <selection activeCell="B33" sqref="B33"/>
    </sheetView>
  </sheetViews>
  <sheetFormatPr baseColWidth="10" defaultRowHeight="16" x14ac:dyDescent="0.2"/>
  <cols>
    <col min="1" max="1" width="10.83203125" customWidth="1"/>
    <col min="8" max="8" width="10.83203125" customWidth="1"/>
    <col min="22" max="22" width="10.83203125" customWidth="1"/>
    <col min="29" max="29" width="10.83203125" customWidth="1"/>
    <col min="36" max="36" width="10.83203125" customWidth="1"/>
  </cols>
  <sheetData>
    <row r="1" spans="10:41" ht="25" customHeight="1" x14ac:dyDescent="0.2"/>
    <row r="2" spans="10:41" ht="25" customHeight="1" x14ac:dyDescent="0.2">
      <c r="J2" s="2"/>
      <c r="K2" s="2"/>
      <c r="L2" s="2"/>
      <c r="M2" s="2"/>
      <c r="O2" s="1"/>
      <c r="P2" s="2"/>
      <c r="Q2" s="2"/>
      <c r="R2" s="2"/>
      <c r="S2" s="2"/>
      <c r="T2" s="2"/>
    </row>
    <row r="3" spans="10:41" ht="25" customHeight="1" x14ac:dyDescent="0.2">
      <c r="J3" s="4"/>
      <c r="K3" s="4"/>
      <c r="L3" s="4"/>
      <c r="M3" s="4"/>
      <c r="P3" s="4"/>
      <c r="Q3" s="4"/>
      <c r="R3" s="4"/>
      <c r="S3" s="4"/>
      <c r="T3" s="4"/>
    </row>
    <row r="4" spans="10:41" ht="25" customHeight="1" x14ac:dyDescent="0.2">
      <c r="J4" s="4"/>
      <c r="K4" s="4"/>
      <c r="L4" s="4"/>
      <c r="M4" s="4"/>
      <c r="P4" s="4"/>
      <c r="Q4" s="4"/>
      <c r="R4" s="4"/>
      <c r="S4" s="4"/>
      <c r="T4" s="4"/>
    </row>
    <row r="5" spans="10:41" ht="25" customHeight="1" x14ac:dyDescent="0.2">
      <c r="J5" s="4"/>
      <c r="K5" s="4"/>
      <c r="L5" s="4"/>
      <c r="M5" s="4"/>
      <c r="P5" s="4"/>
      <c r="Q5" s="4"/>
      <c r="R5" s="4"/>
      <c r="S5" s="4"/>
      <c r="T5" s="4"/>
    </row>
    <row r="6" spans="10:41" ht="25" customHeight="1" x14ac:dyDescent="0.2"/>
    <row r="7" spans="10:41" ht="25" customHeight="1" x14ac:dyDescent="0.2">
      <c r="J7" s="2"/>
      <c r="K7" s="2"/>
      <c r="L7" s="2"/>
      <c r="M7" s="2"/>
      <c r="O7" s="1"/>
      <c r="P7" s="2"/>
      <c r="Q7" s="2"/>
      <c r="R7" s="2"/>
      <c r="S7" s="2"/>
      <c r="T7" s="2"/>
    </row>
    <row r="8" spans="10:41" ht="25" customHeight="1" x14ac:dyDescent="0.2">
      <c r="J8" s="4"/>
      <c r="K8" s="4"/>
      <c r="L8" s="4"/>
      <c r="M8" s="4"/>
      <c r="P8" s="4"/>
      <c r="Q8" s="4"/>
      <c r="R8" s="4"/>
      <c r="S8" s="4"/>
      <c r="T8" s="4"/>
    </row>
    <row r="9" spans="10:41" ht="25" customHeight="1" x14ac:dyDescent="0.2">
      <c r="J9" s="4"/>
      <c r="K9" s="4"/>
      <c r="L9" s="4"/>
      <c r="M9" s="4"/>
      <c r="P9" s="4"/>
      <c r="Q9" s="4"/>
      <c r="R9" s="4"/>
      <c r="S9" s="4"/>
      <c r="T9" s="4"/>
    </row>
    <row r="10" spans="10:41" ht="25" customHeight="1" x14ac:dyDescent="0.2">
      <c r="J10" s="4"/>
      <c r="K10" s="4"/>
      <c r="L10" s="4"/>
      <c r="M10" s="4"/>
      <c r="P10" s="4"/>
      <c r="Q10" s="4"/>
      <c r="R10" s="4"/>
      <c r="S10" s="4"/>
      <c r="T10" s="4"/>
    </row>
    <row r="11" spans="10:41" ht="25" customHeight="1" x14ac:dyDescent="0.2"/>
    <row r="12" spans="10:41" ht="25" customHeight="1" x14ac:dyDescent="0.2">
      <c r="J12" s="2"/>
      <c r="K12" s="2"/>
      <c r="L12" s="2"/>
      <c r="M12" s="2"/>
      <c r="O12" s="1"/>
      <c r="P12" s="2"/>
      <c r="Q12" s="2"/>
      <c r="R12" s="2"/>
      <c r="S12" s="2"/>
      <c r="T12" s="2"/>
      <c r="AC12" s="1"/>
      <c r="AD12" s="2"/>
      <c r="AE12" s="2"/>
      <c r="AF12" s="2"/>
      <c r="AG12" s="2"/>
      <c r="AH12" s="2"/>
      <c r="AJ12" s="1"/>
      <c r="AK12" s="2"/>
      <c r="AL12" s="2"/>
      <c r="AM12" s="2"/>
      <c r="AN12" s="2"/>
      <c r="AO12" s="2"/>
    </row>
    <row r="13" spans="10:41" ht="25" customHeight="1" x14ac:dyDescent="0.2">
      <c r="J13" s="4"/>
      <c r="K13" s="4"/>
      <c r="L13" s="4"/>
      <c r="M13" s="4"/>
      <c r="P13" s="4"/>
      <c r="Q13" s="4"/>
      <c r="R13" s="4"/>
      <c r="S13" s="4"/>
      <c r="T13" s="4"/>
      <c r="AD13" s="4"/>
      <c r="AE13" s="4"/>
      <c r="AF13" s="4"/>
      <c r="AG13" s="4"/>
      <c r="AH13" s="4"/>
      <c r="AK13" s="4"/>
      <c r="AL13" s="4"/>
      <c r="AM13" s="4"/>
      <c r="AN13" s="4"/>
      <c r="AO13" s="4"/>
    </row>
    <row r="14" spans="10:41" ht="25" customHeight="1" x14ac:dyDescent="0.2">
      <c r="J14" s="4"/>
      <c r="K14" s="4"/>
      <c r="L14" s="4"/>
      <c r="M14" s="4"/>
      <c r="P14" s="4"/>
      <c r="Q14" s="4"/>
      <c r="R14" s="4"/>
      <c r="S14" s="4"/>
      <c r="T14" s="4"/>
      <c r="AD14" s="4"/>
      <c r="AE14" s="4"/>
      <c r="AF14" s="4"/>
      <c r="AG14" s="4"/>
      <c r="AH14" s="4"/>
      <c r="AK14" s="4"/>
      <c r="AL14" s="4"/>
      <c r="AM14" s="4"/>
      <c r="AN14" s="4"/>
      <c r="AO14" s="4"/>
    </row>
    <row r="15" spans="10:41" ht="25" customHeight="1" x14ac:dyDescent="0.2">
      <c r="J15" s="4"/>
      <c r="K15" s="4"/>
      <c r="L15" s="4"/>
      <c r="M15" s="4"/>
      <c r="P15" s="4"/>
      <c r="Q15" s="4"/>
      <c r="R15" s="4"/>
      <c r="S15" s="4"/>
      <c r="T15" s="4"/>
      <c r="AD15" s="4"/>
      <c r="AE15" s="4"/>
      <c r="AF15" s="4"/>
      <c r="AG15" s="4"/>
      <c r="AH15" s="4"/>
      <c r="AK15" s="4"/>
      <c r="AL15" s="4"/>
      <c r="AM15" s="4"/>
      <c r="AN15" s="4"/>
      <c r="AO15" s="4"/>
    </row>
    <row r="16" spans="10:41" ht="25" customHeight="1" x14ac:dyDescent="0.2"/>
    <row r="17" spans="1:80" ht="25" customHeight="1" x14ac:dyDescent="0.2">
      <c r="J17" s="2"/>
      <c r="S17" s="2"/>
      <c r="T17" s="2"/>
      <c r="V17" s="1"/>
      <c r="W17" s="2"/>
      <c r="X17" s="2"/>
      <c r="Y17" s="2"/>
      <c r="Z17" s="2"/>
      <c r="AA17" s="2"/>
      <c r="AC17" s="1"/>
      <c r="AD17" s="2"/>
      <c r="AE17" s="2"/>
      <c r="AF17" s="2"/>
      <c r="AG17" s="2"/>
      <c r="AH17" s="2"/>
      <c r="AJ17" s="1"/>
      <c r="AK17" s="2"/>
      <c r="AL17" s="2"/>
      <c r="AM17" s="2"/>
      <c r="AN17" s="2"/>
      <c r="AO17" s="2"/>
    </row>
    <row r="18" spans="1:80" ht="25" customHeight="1" x14ac:dyDescent="0.2">
      <c r="J18" s="4"/>
      <c r="S18" s="4"/>
      <c r="T18" s="4"/>
      <c r="W18" s="4"/>
      <c r="X18" s="4"/>
      <c r="Y18" s="4"/>
      <c r="Z18" s="4"/>
      <c r="AA18" s="4"/>
      <c r="AD18" s="4"/>
      <c r="AE18" s="4"/>
      <c r="AF18" s="4"/>
      <c r="AG18" s="4"/>
      <c r="AH18" s="4"/>
      <c r="AK18" s="4"/>
      <c r="AL18" s="4"/>
      <c r="AM18" s="4"/>
      <c r="AN18" s="4"/>
      <c r="AO18" s="4"/>
    </row>
    <row r="19" spans="1:80" ht="25" customHeight="1" x14ac:dyDescent="0.2">
      <c r="J19" s="4"/>
      <c r="S19" s="4"/>
      <c r="T19" s="4"/>
      <c r="W19" s="4"/>
      <c r="X19" s="4"/>
      <c r="Y19" s="4"/>
      <c r="Z19" s="4"/>
      <c r="AA19" s="4"/>
      <c r="AD19" s="4"/>
      <c r="AE19" s="4"/>
      <c r="AF19" s="4"/>
      <c r="AG19" s="4"/>
      <c r="AH19" s="4"/>
      <c r="AK19" s="4"/>
      <c r="AL19" s="4"/>
      <c r="AM19" s="4"/>
      <c r="AN19" s="4"/>
      <c r="AO19" s="4"/>
    </row>
    <row r="20" spans="1:80" ht="25" customHeight="1" x14ac:dyDescent="0.2">
      <c r="J20" s="4"/>
      <c r="S20" s="4"/>
      <c r="T20" s="4"/>
      <c r="W20" s="4"/>
      <c r="X20" s="4"/>
      <c r="Y20" s="4"/>
      <c r="Z20" s="4"/>
      <c r="AA20" s="4"/>
      <c r="AD20" s="4"/>
      <c r="AE20" s="4"/>
      <c r="AF20" s="4"/>
      <c r="AG20" s="4"/>
      <c r="AH20" s="4"/>
      <c r="AK20" s="4"/>
      <c r="AL20" s="4"/>
      <c r="AM20" s="4"/>
      <c r="AN20" s="4"/>
      <c r="AO20" s="4"/>
    </row>
    <row r="21" spans="1:80" ht="25" customHeight="1" x14ac:dyDescent="0.2"/>
    <row r="22" spans="1:80" s="13" customFormat="1" ht="25" customHeight="1" x14ac:dyDescent="0.2">
      <c r="CB22"/>
    </row>
    <row r="23" spans="1:80" ht="25" customHeight="1" x14ac:dyDescent="0.2"/>
    <row r="24" spans="1:80" ht="25" customHeight="1" x14ac:dyDescent="0.2"/>
    <row r="25" spans="1:80" ht="25" customHeight="1" x14ac:dyDescent="0.2"/>
    <row r="26" spans="1:80" ht="2" customHeight="1" x14ac:dyDescent="0.2"/>
    <row r="27" spans="1:80" ht="25" customHeight="1" x14ac:dyDescent="0.2"/>
    <row r="28" spans="1:80" ht="25" customHeight="1" x14ac:dyDescent="0.2"/>
    <row r="29" spans="1:80" ht="25" customHeight="1" x14ac:dyDescent="0.2"/>
    <row r="30" spans="1:80" ht="25" customHeight="1" x14ac:dyDescent="0.2"/>
    <row r="31" spans="1:80" ht="2" customHeight="1" x14ac:dyDescent="0.2"/>
    <row r="32" spans="1:80" ht="25" customHeight="1" thickBot="1" x14ac:dyDescent="0.25">
      <c r="A32" s="41"/>
      <c r="B32" s="46" t="s">
        <v>7</v>
      </c>
      <c r="C32" s="46" t="s">
        <v>8</v>
      </c>
      <c r="D32" s="46" t="s">
        <v>9</v>
      </c>
      <c r="E32" s="46" t="s">
        <v>10</v>
      </c>
      <c r="F32" s="46" t="s">
        <v>11</v>
      </c>
      <c r="G32" s="47" t="s">
        <v>12</v>
      </c>
      <c r="H32" s="46" t="s">
        <v>7</v>
      </c>
      <c r="I32" s="46" t="s">
        <v>8</v>
      </c>
      <c r="J32" s="46" t="s">
        <v>9</v>
      </c>
      <c r="K32" s="46" t="s">
        <v>10</v>
      </c>
      <c r="L32" s="46" t="s">
        <v>11</v>
      </c>
      <c r="M32" s="47" t="s">
        <v>14</v>
      </c>
      <c r="N32" s="46" t="s">
        <v>7</v>
      </c>
      <c r="O32" s="46" t="s">
        <v>8</v>
      </c>
      <c r="P32" s="46" t="s">
        <v>9</v>
      </c>
      <c r="Q32" s="46" t="s">
        <v>10</v>
      </c>
      <c r="R32" s="46" t="s">
        <v>11</v>
      </c>
      <c r="S32" s="47" t="s">
        <v>15</v>
      </c>
      <c r="T32" s="46" t="s">
        <v>7</v>
      </c>
      <c r="U32" s="46" t="s">
        <v>8</v>
      </c>
      <c r="V32" s="46" t="s">
        <v>9</v>
      </c>
      <c r="W32" s="46" t="s">
        <v>10</v>
      </c>
      <c r="X32" s="46" t="s">
        <v>11</v>
      </c>
      <c r="Y32" s="47" t="s">
        <v>20</v>
      </c>
      <c r="Z32" s="46" t="s">
        <v>7</v>
      </c>
      <c r="AA32" s="46" t="s">
        <v>8</v>
      </c>
      <c r="AB32" s="46" t="s">
        <v>9</v>
      </c>
      <c r="AC32" s="46" t="s">
        <v>10</v>
      </c>
      <c r="AD32" s="46" t="s">
        <v>11</v>
      </c>
      <c r="AE32" s="47" t="s">
        <v>21</v>
      </c>
      <c r="AF32" s="46" t="s">
        <v>7</v>
      </c>
      <c r="AG32" s="46" t="s">
        <v>8</v>
      </c>
      <c r="AH32" s="46" t="s">
        <v>9</v>
      </c>
      <c r="AI32" s="46" t="s">
        <v>10</v>
      </c>
      <c r="AJ32" s="46" t="s">
        <v>11</v>
      </c>
      <c r="AK32" s="47" t="s">
        <v>22</v>
      </c>
      <c r="AL32" s="46" t="s">
        <v>7</v>
      </c>
      <c r="AM32" s="46" t="s">
        <v>8</v>
      </c>
      <c r="AN32" s="46" t="s">
        <v>9</v>
      </c>
      <c r="AO32" s="46" t="s">
        <v>10</v>
      </c>
      <c r="AP32" s="46" t="s">
        <v>11</v>
      </c>
      <c r="AQ32" s="47" t="s">
        <v>23</v>
      </c>
      <c r="AR32" s="46" t="s">
        <v>7</v>
      </c>
      <c r="AS32" s="46" t="s">
        <v>8</v>
      </c>
      <c r="AT32" s="46" t="s">
        <v>9</v>
      </c>
      <c r="AU32" s="46" t="s">
        <v>10</v>
      </c>
      <c r="AV32" s="46" t="s">
        <v>11</v>
      </c>
      <c r="AW32" s="47" t="s">
        <v>24</v>
      </c>
      <c r="AX32" s="46" t="s">
        <v>7</v>
      </c>
      <c r="AY32" s="46" t="s">
        <v>8</v>
      </c>
      <c r="AZ32" s="46" t="s">
        <v>9</v>
      </c>
      <c r="BA32" s="46" t="s">
        <v>10</v>
      </c>
      <c r="BB32" s="46" t="s">
        <v>11</v>
      </c>
      <c r="BC32" s="47" t="s">
        <v>25</v>
      </c>
      <c r="BD32" s="46" t="s">
        <v>7</v>
      </c>
      <c r="BE32" s="46" t="s">
        <v>8</v>
      </c>
      <c r="BF32" s="46" t="s">
        <v>9</v>
      </c>
      <c r="BG32" s="46" t="s">
        <v>10</v>
      </c>
      <c r="BH32" s="46" t="s">
        <v>11</v>
      </c>
      <c r="BI32" s="47" t="s">
        <v>26</v>
      </c>
      <c r="BJ32" s="46" t="s">
        <v>7</v>
      </c>
      <c r="BK32" s="46" t="s">
        <v>8</v>
      </c>
      <c r="BL32" s="46" t="s">
        <v>9</v>
      </c>
      <c r="BM32" s="46" t="s">
        <v>10</v>
      </c>
      <c r="BN32" s="46" t="s">
        <v>11</v>
      </c>
      <c r="BO32" s="47" t="s">
        <v>27</v>
      </c>
      <c r="BP32" s="46" t="s">
        <v>7</v>
      </c>
      <c r="BQ32" s="46" t="s">
        <v>8</v>
      </c>
      <c r="BR32" s="46" t="s">
        <v>9</v>
      </c>
      <c r="BS32" s="46" t="s">
        <v>10</v>
      </c>
      <c r="BT32" s="46" t="s">
        <v>11</v>
      </c>
      <c r="BU32" s="47" t="s">
        <v>28</v>
      </c>
      <c r="BV32" s="46" t="s">
        <v>7</v>
      </c>
      <c r="BW32" s="46" t="s">
        <v>8</v>
      </c>
      <c r="BX32" s="46" t="s">
        <v>9</v>
      </c>
      <c r="BY32" s="46" t="s">
        <v>10</v>
      </c>
      <c r="BZ32" s="46" t="s">
        <v>11</v>
      </c>
      <c r="CA32" s="47" t="s">
        <v>29</v>
      </c>
    </row>
    <row r="33" spans="1:79" ht="25" customHeight="1" x14ac:dyDescent="0.2">
      <c r="A33" s="48">
        <v>1</v>
      </c>
      <c r="B33" s="40" t="s">
        <v>13</v>
      </c>
      <c r="C33" s="37"/>
      <c r="D33" s="37"/>
      <c r="E33" s="37"/>
      <c r="F33" s="37"/>
      <c r="G33" s="37"/>
      <c r="H33" s="37"/>
      <c r="I33" s="43"/>
      <c r="J33" s="44"/>
      <c r="K33" s="44"/>
      <c r="L33" s="44"/>
      <c r="M33" s="44"/>
      <c r="N33" s="44"/>
      <c r="O33" s="44"/>
      <c r="P33" s="44"/>
      <c r="Q33" s="44"/>
      <c r="R33" s="43"/>
      <c r="S33" s="44"/>
      <c r="T33" s="44"/>
      <c r="U33" s="44"/>
      <c r="V33" s="43"/>
      <c r="W33" s="43"/>
      <c r="X33" s="43"/>
      <c r="Y33" s="43"/>
      <c r="Z33" s="43"/>
      <c r="AA33" s="43"/>
      <c r="AB33" s="43"/>
      <c r="AC33" s="43"/>
      <c r="AD33" s="43"/>
      <c r="AE33" s="45"/>
      <c r="AF33" s="45"/>
      <c r="AG33" s="45"/>
      <c r="AH33" s="45"/>
      <c r="AI33" s="43"/>
      <c r="AJ33" s="43"/>
      <c r="AK33" s="45"/>
      <c r="AL33" s="45"/>
      <c r="AM33" s="45"/>
      <c r="AN33" s="45"/>
      <c r="AO33" s="45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</row>
    <row r="34" spans="1:79" ht="25" customHeight="1" x14ac:dyDescent="0.2">
      <c r="A34" s="48">
        <v>2</v>
      </c>
      <c r="B34" s="39"/>
      <c r="C34" s="31"/>
      <c r="D34" s="31"/>
      <c r="E34" s="31"/>
      <c r="F34" s="31"/>
      <c r="G34" s="31"/>
      <c r="H34" s="31"/>
      <c r="I34" s="32"/>
      <c r="J34" s="33"/>
      <c r="K34" s="33"/>
      <c r="L34" s="33"/>
      <c r="M34" s="33"/>
      <c r="N34" s="33"/>
      <c r="O34" s="33"/>
      <c r="P34" s="33"/>
      <c r="Q34" s="33"/>
      <c r="R34" s="32"/>
      <c r="S34" s="33"/>
      <c r="T34" s="33"/>
      <c r="U34" s="33"/>
      <c r="V34" s="33"/>
      <c r="W34" s="33"/>
      <c r="X34" s="33"/>
      <c r="Y34" s="33"/>
      <c r="Z34" s="33"/>
      <c r="AA34" s="34"/>
      <c r="AB34" s="32"/>
      <c r="AC34" s="32"/>
      <c r="AD34" s="34"/>
      <c r="AE34" s="34"/>
      <c r="AF34" s="34"/>
      <c r="AG34" s="34"/>
      <c r="AH34" s="34"/>
      <c r="AI34" s="32"/>
      <c r="AJ34" s="32"/>
      <c r="AK34" s="34"/>
      <c r="AL34" s="34"/>
      <c r="AM34" s="35"/>
      <c r="AN34" s="36"/>
      <c r="AO34" s="36"/>
      <c r="AP34" s="36"/>
      <c r="AQ34" s="36"/>
      <c r="AR34" s="36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</row>
    <row r="35" spans="1:79" ht="25" customHeight="1" x14ac:dyDescent="0.2">
      <c r="A35" s="48">
        <v>3</v>
      </c>
      <c r="B35" s="39"/>
      <c r="C35" s="31"/>
      <c r="D35" s="31"/>
      <c r="E35" s="31"/>
      <c r="F35" s="31"/>
      <c r="G35" s="31"/>
      <c r="H35" s="31"/>
      <c r="I35" s="32"/>
      <c r="J35" s="33"/>
      <c r="K35" s="33"/>
      <c r="L35" s="33"/>
      <c r="M35" s="33"/>
      <c r="N35" s="33"/>
      <c r="O35" s="33"/>
      <c r="P35" s="33"/>
      <c r="Q35" s="33"/>
      <c r="R35" s="36"/>
      <c r="S35" s="33"/>
      <c r="T35" s="33"/>
      <c r="U35" s="33"/>
      <c r="V35" s="33"/>
      <c r="W35" s="33"/>
      <c r="X35" s="33"/>
      <c r="Y35" s="33"/>
      <c r="Z35" s="33"/>
      <c r="AA35" s="34"/>
      <c r="AB35" s="32"/>
      <c r="AC35" s="32"/>
      <c r="AD35" s="34"/>
      <c r="AE35" s="34"/>
      <c r="AF35" s="34"/>
      <c r="AG35" s="34"/>
      <c r="AH35" s="34"/>
      <c r="AI35" s="32"/>
      <c r="AJ35" s="32"/>
      <c r="AK35" s="34"/>
      <c r="AL35" s="34"/>
      <c r="AM35" s="32"/>
      <c r="AN35" s="34"/>
      <c r="AO35" s="34"/>
      <c r="AP35" s="34"/>
      <c r="AQ35" s="34"/>
      <c r="AR35" s="34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</row>
    <row r="36" spans="1:79" ht="2" customHeight="1" x14ac:dyDescent="0.2">
      <c r="A36" s="42"/>
      <c r="R36" s="4"/>
      <c r="S36" s="4"/>
      <c r="T36" s="4"/>
      <c r="U36" s="4"/>
      <c r="V36" s="4"/>
      <c r="AN36" s="4"/>
      <c r="AO36" s="4"/>
      <c r="AP36" s="4"/>
      <c r="AQ36" s="4"/>
      <c r="AR36" s="4"/>
    </row>
    <row r="37" spans="1:79" ht="25" customHeight="1" thickBot="1" x14ac:dyDescent="0.25">
      <c r="A37" s="41"/>
      <c r="B37" s="46" t="s">
        <v>7</v>
      </c>
      <c r="C37" s="46" t="s">
        <v>8</v>
      </c>
      <c r="D37" s="46" t="s">
        <v>9</v>
      </c>
      <c r="E37" s="46" t="s">
        <v>10</v>
      </c>
      <c r="F37" s="46" t="s">
        <v>11</v>
      </c>
      <c r="G37" s="47" t="s">
        <v>30</v>
      </c>
      <c r="H37" s="46" t="s">
        <v>7</v>
      </c>
      <c r="I37" s="46" t="s">
        <v>8</v>
      </c>
      <c r="J37" s="46" t="s">
        <v>9</v>
      </c>
      <c r="K37" s="46" t="s">
        <v>10</v>
      </c>
      <c r="L37" s="46" t="s">
        <v>11</v>
      </c>
      <c r="M37" s="47" t="s">
        <v>31</v>
      </c>
      <c r="N37" s="46" t="s">
        <v>7</v>
      </c>
      <c r="O37" s="46" t="s">
        <v>8</v>
      </c>
      <c r="P37" s="46" t="s">
        <v>9</v>
      </c>
      <c r="Q37" s="46" t="s">
        <v>10</v>
      </c>
      <c r="R37" s="46" t="s">
        <v>11</v>
      </c>
      <c r="S37" s="47" t="s">
        <v>32</v>
      </c>
      <c r="T37" s="46" t="s">
        <v>7</v>
      </c>
      <c r="U37" s="46" t="s">
        <v>8</v>
      </c>
      <c r="V37" s="46" t="s">
        <v>9</v>
      </c>
      <c r="W37" s="46" t="s">
        <v>10</v>
      </c>
      <c r="X37" s="46" t="s">
        <v>11</v>
      </c>
      <c r="Y37" s="47" t="s">
        <v>33</v>
      </c>
      <c r="Z37" s="46" t="s">
        <v>7</v>
      </c>
      <c r="AA37" s="46" t="s">
        <v>8</v>
      </c>
      <c r="AB37" s="46" t="s">
        <v>9</v>
      </c>
      <c r="AC37" s="46" t="s">
        <v>10</v>
      </c>
      <c r="AD37" s="46" t="s">
        <v>11</v>
      </c>
      <c r="AE37" s="47" t="s">
        <v>34</v>
      </c>
      <c r="AF37" s="46" t="s">
        <v>7</v>
      </c>
      <c r="AG37" s="46" t="s">
        <v>8</v>
      </c>
      <c r="AH37" s="46" t="s">
        <v>9</v>
      </c>
      <c r="AI37" s="46" t="s">
        <v>10</v>
      </c>
      <c r="AJ37" s="46" t="s">
        <v>11</v>
      </c>
      <c r="AK37" s="47" t="s">
        <v>35</v>
      </c>
      <c r="AL37" s="46" t="s">
        <v>7</v>
      </c>
      <c r="AM37" s="46" t="s">
        <v>8</v>
      </c>
      <c r="AN37" s="46" t="s">
        <v>9</v>
      </c>
      <c r="AO37" s="46" t="s">
        <v>10</v>
      </c>
      <c r="AP37" s="46" t="s">
        <v>11</v>
      </c>
      <c r="AQ37" s="47" t="s">
        <v>36</v>
      </c>
      <c r="AR37" s="46" t="s">
        <v>7</v>
      </c>
      <c r="AS37" s="46" t="s">
        <v>8</v>
      </c>
      <c r="AT37" s="46" t="s">
        <v>9</v>
      </c>
      <c r="AU37" s="46" t="s">
        <v>10</v>
      </c>
      <c r="AV37" s="46" t="s">
        <v>11</v>
      </c>
      <c r="AW37" s="47" t="s">
        <v>37</v>
      </c>
      <c r="AX37" s="46" t="s">
        <v>7</v>
      </c>
      <c r="AY37" s="46" t="s">
        <v>8</v>
      </c>
      <c r="AZ37" s="46" t="s">
        <v>9</v>
      </c>
      <c r="BA37" s="46" t="s">
        <v>10</v>
      </c>
      <c r="BB37" s="46" t="s">
        <v>11</v>
      </c>
      <c r="BC37" s="47" t="s">
        <v>38</v>
      </c>
      <c r="BD37" s="46" t="s">
        <v>7</v>
      </c>
      <c r="BE37" s="46" t="s">
        <v>8</v>
      </c>
      <c r="BF37" s="46" t="s">
        <v>9</v>
      </c>
      <c r="BG37" s="46" t="s">
        <v>10</v>
      </c>
      <c r="BH37" s="46" t="s">
        <v>11</v>
      </c>
      <c r="BI37" s="47" t="s">
        <v>39</v>
      </c>
      <c r="BJ37" s="46" t="s">
        <v>7</v>
      </c>
      <c r="BK37" s="46" t="s">
        <v>8</v>
      </c>
      <c r="BL37" s="46" t="s">
        <v>9</v>
      </c>
      <c r="BM37" s="46" t="s">
        <v>10</v>
      </c>
      <c r="BN37" s="46" t="s">
        <v>11</v>
      </c>
      <c r="BO37" s="47" t="s">
        <v>40</v>
      </c>
      <c r="BP37" s="46" t="s">
        <v>7</v>
      </c>
      <c r="BQ37" s="46" t="s">
        <v>8</v>
      </c>
      <c r="BR37" s="46" t="s">
        <v>9</v>
      </c>
      <c r="BS37" s="46" t="s">
        <v>10</v>
      </c>
      <c r="BT37" s="46" t="s">
        <v>11</v>
      </c>
      <c r="BU37" s="47" t="s">
        <v>40</v>
      </c>
      <c r="BV37" s="46" t="s">
        <v>7</v>
      </c>
      <c r="BW37" s="46" t="s">
        <v>8</v>
      </c>
      <c r="BX37" s="46" t="s">
        <v>9</v>
      </c>
      <c r="BY37" s="46" t="s">
        <v>10</v>
      </c>
      <c r="BZ37" s="46" t="s">
        <v>11</v>
      </c>
      <c r="CA37" s="47" t="s">
        <v>41</v>
      </c>
    </row>
    <row r="38" spans="1:79" ht="25" customHeight="1" x14ac:dyDescent="0.2">
      <c r="A38" s="48">
        <v>1</v>
      </c>
      <c r="B38" s="40"/>
      <c r="C38" s="37"/>
      <c r="D38" s="37"/>
      <c r="E38" s="37"/>
      <c r="F38" s="37"/>
      <c r="G38" s="37"/>
      <c r="H38" s="37"/>
      <c r="I38" s="43"/>
      <c r="J38" s="44"/>
      <c r="K38" s="44"/>
      <c r="L38" s="44"/>
      <c r="M38" s="44"/>
      <c r="N38" s="44"/>
      <c r="O38" s="44"/>
      <c r="P38" s="44"/>
      <c r="Q38" s="44"/>
      <c r="R38" s="43"/>
      <c r="S38" s="44"/>
      <c r="T38" s="44"/>
      <c r="U38" s="44"/>
      <c r="V38" s="43"/>
      <c r="W38" s="43"/>
      <c r="X38" s="43"/>
      <c r="Y38" s="43"/>
      <c r="Z38" s="43"/>
      <c r="AA38" s="43"/>
      <c r="AB38" s="43"/>
      <c r="AC38" s="43"/>
      <c r="AD38" s="43"/>
      <c r="AE38" s="45"/>
      <c r="AF38" s="45"/>
      <c r="AG38" s="45"/>
      <c r="AH38" s="45"/>
      <c r="AI38" s="43"/>
      <c r="AJ38" s="43"/>
      <c r="AK38" s="45"/>
      <c r="AL38" s="45"/>
      <c r="AM38" s="45"/>
      <c r="AN38" s="45"/>
      <c r="AO38" s="45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</row>
    <row r="39" spans="1:79" ht="25" customHeight="1" x14ac:dyDescent="0.2">
      <c r="A39" s="48">
        <v>2</v>
      </c>
      <c r="B39" s="39"/>
      <c r="C39" s="31"/>
      <c r="D39" s="31"/>
      <c r="E39" s="31"/>
      <c r="F39" s="31"/>
      <c r="G39" s="31"/>
      <c r="H39" s="31"/>
      <c r="I39" s="32"/>
      <c r="J39" s="33"/>
      <c r="K39" s="33"/>
      <c r="L39" s="33"/>
      <c r="M39" s="33"/>
      <c r="N39" s="33"/>
      <c r="O39" s="33"/>
      <c r="P39" s="33"/>
      <c r="Q39" s="33"/>
      <c r="R39" s="32"/>
      <c r="S39" s="33"/>
      <c r="T39" s="33"/>
      <c r="U39" s="33"/>
      <c r="V39" s="33"/>
      <c r="W39" s="33"/>
      <c r="X39" s="33"/>
      <c r="Y39" s="33"/>
      <c r="Z39" s="33"/>
      <c r="AA39" s="34"/>
      <c r="AB39" s="32"/>
      <c r="AC39" s="32"/>
      <c r="AD39" s="34"/>
      <c r="AE39" s="34"/>
      <c r="AF39" s="34"/>
      <c r="AG39" s="34"/>
      <c r="AH39" s="34"/>
      <c r="AI39" s="32"/>
      <c r="AJ39" s="32"/>
      <c r="AK39" s="34"/>
      <c r="AL39" s="34"/>
      <c r="AM39" s="35"/>
      <c r="AN39" s="36"/>
      <c r="AO39" s="36"/>
      <c r="AP39" s="36"/>
      <c r="AQ39" s="36"/>
      <c r="AR39" s="36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</row>
    <row r="40" spans="1:79" ht="25" customHeight="1" x14ac:dyDescent="0.2">
      <c r="A40" s="48">
        <v>3</v>
      </c>
      <c r="B40" s="39"/>
      <c r="C40" s="31"/>
      <c r="D40" s="31"/>
      <c r="E40" s="31"/>
      <c r="F40" s="31"/>
      <c r="G40" s="31"/>
      <c r="H40" s="31"/>
      <c r="I40" s="32"/>
      <c r="J40" s="33"/>
      <c r="K40" s="33"/>
      <c r="L40" s="33"/>
      <c r="M40" s="33"/>
      <c r="N40" s="33"/>
      <c r="O40" s="33"/>
      <c r="P40" s="33"/>
      <c r="Q40" s="33"/>
      <c r="R40" s="36"/>
      <c r="S40" s="33"/>
      <c r="T40" s="33"/>
      <c r="U40" s="33"/>
      <c r="V40" s="33"/>
      <c r="W40" s="33"/>
      <c r="X40" s="33"/>
      <c r="Y40" s="33"/>
      <c r="Z40" s="33"/>
      <c r="AA40" s="34"/>
      <c r="AB40" s="32"/>
      <c r="AC40" s="32"/>
      <c r="AD40" s="34"/>
      <c r="AE40" s="34"/>
      <c r="AF40" s="34"/>
      <c r="AG40" s="34"/>
      <c r="AH40" s="34"/>
      <c r="AI40" s="32"/>
      <c r="AJ40" s="32"/>
      <c r="AK40" s="34"/>
      <c r="AL40" s="34"/>
      <c r="AM40" s="32"/>
      <c r="AN40" s="34"/>
      <c r="AO40" s="34"/>
      <c r="AP40" s="34"/>
      <c r="AQ40" s="34"/>
      <c r="AR40" s="34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</row>
    <row r="41" spans="1:79" ht="2" customHeight="1" x14ac:dyDescent="0.2">
      <c r="A41" s="42"/>
      <c r="R41" s="4"/>
      <c r="S41" s="4"/>
      <c r="T41" s="4"/>
      <c r="U41" s="4"/>
      <c r="V41" s="4"/>
    </row>
    <row r="42" spans="1:79" ht="25" customHeight="1" thickBot="1" x14ac:dyDescent="0.25">
      <c r="A42" s="41"/>
      <c r="B42" s="46" t="s">
        <v>7</v>
      </c>
      <c r="C42" s="46" t="s">
        <v>8</v>
      </c>
      <c r="D42" s="46" t="s">
        <v>9</v>
      </c>
      <c r="E42" s="46" t="s">
        <v>10</v>
      </c>
      <c r="F42" s="46" t="s">
        <v>11</v>
      </c>
      <c r="G42" s="47" t="s">
        <v>42</v>
      </c>
      <c r="H42" s="46" t="s">
        <v>7</v>
      </c>
      <c r="I42" s="46" t="s">
        <v>8</v>
      </c>
      <c r="J42" s="46" t="s">
        <v>9</v>
      </c>
      <c r="K42" s="46" t="s">
        <v>10</v>
      </c>
      <c r="L42" s="46" t="s">
        <v>11</v>
      </c>
      <c r="M42" s="47" t="s">
        <v>43</v>
      </c>
      <c r="N42" s="46" t="s">
        <v>7</v>
      </c>
      <c r="O42" s="46" t="s">
        <v>8</v>
      </c>
      <c r="P42" s="46" t="s">
        <v>9</v>
      </c>
      <c r="Q42" s="46" t="s">
        <v>10</v>
      </c>
      <c r="R42" s="46" t="s">
        <v>11</v>
      </c>
      <c r="S42" s="47" t="s">
        <v>44</v>
      </c>
      <c r="T42" s="46" t="s">
        <v>7</v>
      </c>
      <c r="U42" s="46" t="s">
        <v>8</v>
      </c>
      <c r="V42" s="46" t="s">
        <v>9</v>
      </c>
      <c r="W42" s="46" t="s">
        <v>10</v>
      </c>
      <c r="X42" s="46" t="s">
        <v>11</v>
      </c>
      <c r="Y42" s="47" t="s">
        <v>45</v>
      </c>
      <c r="Z42" s="46" t="s">
        <v>7</v>
      </c>
      <c r="AA42" s="46" t="s">
        <v>8</v>
      </c>
      <c r="AB42" s="46" t="s">
        <v>9</v>
      </c>
      <c r="AC42" s="46" t="s">
        <v>10</v>
      </c>
      <c r="AD42" s="46" t="s">
        <v>11</v>
      </c>
      <c r="AE42" s="47" t="s">
        <v>46</v>
      </c>
      <c r="AF42" s="46" t="s">
        <v>7</v>
      </c>
      <c r="AG42" s="46" t="s">
        <v>8</v>
      </c>
      <c r="AH42" s="46" t="s">
        <v>9</v>
      </c>
      <c r="AI42" s="46" t="s">
        <v>10</v>
      </c>
      <c r="AJ42" s="46" t="s">
        <v>11</v>
      </c>
      <c r="AK42" s="47" t="s">
        <v>47</v>
      </c>
      <c r="AL42" s="46" t="s">
        <v>7</v>
      </c>
      <c r="AM42" s="46" t="s">
        <v>8</v>
      </c>
      <c r="AN42" s="46" t="s">
        <v>9</v>
      </c>
      <c r="AO42" s="46" t="s">
        <v>10</v>
      </c>
      <c r="AP42" s="46" t="s">
        <v>11</v>
      </c>
      <c r="AQ42" s="47" t="s">
        <v>48</v>
      </c>
      <c r="AR42" s="46" t="s">
        <v>7</v>
      </c>
      <c r="AS42" s="46" t="s">
        <v>8</v>
      </c>
      <c r="AT42" s="46" t="s">
        <v>9</v>
      </c>
      <c r="AU42" s="46" t="s">
        <v>10</v>
      </c>
      <c r="AV42" s="46" t="s">
        <v>11</v>
      </c>
      <c r="AW42" s="47" t="s">
        <v>49</v>
      </c>
      <c r="AX42" s="46" t="s">
        <v>7</v>
      </c>
      <c r="AY42" s="46" t="s">
        <v>8</v>
      </c>
      <c r="AZ42" s="46" t="s">
        <v>9</v>
      </c>
      <c r="BA42" s="46" t="s">
        <v>10</v>
      </c>
      <c r="BB42" s="46" t="s">
        <v>11</v>
      </c>
      <c r="BC42" s="47" t="s">
        <v>50</v>
      </c>
      <c r="BD42" s="46" t="s">
        <v>7</v>
      </c>
      <c r="BE42" s="46" t="s">
        <v>8</v>
      </c>
      <c r="BF42" s="46" t="s">
        <v>9</v>
      </c>
      <c r="BG42" s="46" t="s">
        <v>10</v>
      </c>
      <c r="BH42" s="46" t="s">
        <v>11</v>
      </c>
      <c r="BI42" s="47" t="s">
        <v>51</v>
      </c>
      <c r="BJ42" s="46" t="s">
        <v>7</v>
      </c>
      <c r="BK42" s="46" t="s">
        <v>8</v>
      </c>
      <c r="BL42" s="46" t="s">
        <v>9</v>
      </c>
      <c r="BM42" s="46" t="s">
        <v>10</v>
      </c>
      <c r="BN42" s="46" t="s">
        <v>11</v>
      </c>
      <c r="BO42" s="47" t="s">
        <v>52</v>
      </c>
      <c r="BP42" s="46" t="s">
        <v>7</v>
      </c>
      <c r="BQ42" s="46" t="s">
        <v>8</v>
      </c>
      <c r="BR42" s="46" t="s">
        <v>9</v>
      </c>
      <c r="BS42" s="46" t="s">
        <v>10</v>
      </c>
      <c r="BT42" s="46" t="s">
        <v>11</v>
      </c>
      <c r="BU42" s="47" t="s">
        <v>53</v>
      </c>
      <c r="BV42" s="46" t="s">
        <v>7</v>
      </c>
      <c r="BW42" s="46" t="s">
        <v>8</v>
      </c>
      <c r="BX42" s="46" t="s">
        <v>9</v>
      </c>
      <c r="BY42" s="46" t="s">
        <v>10</v>
      </c>
      <c r="BZ42" s="46" t="s">
        <v>11</v>
      </c>
      <c r="CA42" s="47" t="s">
        <v>54</v>
      </c>
    </row>
    <row r="43" spans="1:79" ht="25" customHeight="1" x14ac:dyDescent="0.2">
      <c r="A43" s="48">
        <v>1</v>
      </c>
      <c r="B43" s="40"/>
      <c r="C43" s="37"/>
      <c r="D43" s="37"/>
      <c r="E43" s="37"/>
      <c r="F43" s="37"/>
      <c r="G43" s="37"/>
      <c r="H43" s="37"/>
      <c r="I43" s="43"/>
      <c r="J43" s="44"/>
      <c r="K43" s="44"/>
      <c r="L43" s="44"/>
      <c r="M43" s="44"/>
      <c r="N43" s="44"/>
      <c r="O43" s="44"/>
      <c r="P43" s="44"/>
      <c r="Q43" s="44"/>
      <c r="R43" s="43"/>
      <c r="S43" s="44"/>
      <c r="T43" s="44"/>
      <c r="U43" s="44"/>
      <c r="V43" s="43"/>
      <c r="W43" s="43"/>
      <c r="X43" s="43"/>
      <c r="Y43" s="43"/>
      <c r="Z43" s="43"/>
      <c r="AA43" s="43"/>
      <c r="AB43" s="43"/>
      <c r="AC43" s="43"/>
      <c r="AD43" s="43"/>
      <c r="AE43" s="45"/>
      <c r="AF43" s="45"/>
      <c r="AG43" s="45"/>
      <c r="AH43" s="45"/>
      <c r="AI43" s="43"/>
      <c r="AJ43" s="43"/>
      <c r="AK43" s="45"/>
      <c r="AL43" s="45"/>
      <c r="AM43" s="45"/>
      <c r="AN43" s="45"/>
      <c r="AO43" s="45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</row>
    <row r="44" spans="1:79" ht="25" customHeight="1" x14ac:dyDescent="0.2">
      <c r="A44" s="48">
        <v>2</v>
      </c>
      <c r="B44" s="39"/>
      <c r="C44" s="31"/>
      <c r="D44" s="31"/>
      <c r="E44" s="31"/>
      <c r="F44" s="31"/>
      <c r="G44" s="31"/>
      <c r="H44" s="31"/>
      <c r="I44" s="32"/>
      <c r="J44" s="33"/>
      <c r="K44" s="33"/>
      <c r="L44" s="33"/>
      <c r="M44" s="33"/>
      <c r="N44" s="33"/>
      <c r="O44" s="33"/>
      <c r="P44" s="33"/>
      <c r="Q44" s="33"/>
      <c r="R44" s="32"/>
      <c r="S44" s="33"/>
      <c r="T44" s="33"/>
      <c r="U44" s="33"/>
      <c r="V44" s="33"/>
      <c r="W44" s="33"/>
      <c r="X44" s="33"/>
      <c r="Y44" s="33"/>
      <c r="Z44" s="33"/>
      <c r="AA44" s="34"/>
      <c r="AB44" s="32"/>
      <c r="AC44" s="32"/>
      <c r="AD44" s="34"/>
      <c r="AE44" s="34"/>
      <c r="AF44" s="34"/>
      <c r="AG44" s="34"/>
      <c r="AH44" s="34"/>
      <c r="AI44" s="32"/>
      <c r="AJ44" s="32"/>
      <c r="AK44" s="34"/>
      <c r="AL44" s="34"/>
      <c r="AM44" s="35"/>
      <c r="AN44" s="36"/>
      <c r="AO44" s="36"/>
      <c r="AP44" s="36"/>
      <c r="AQ44" s="36"/>
      <c r="AR44" s="36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</row>
    <row r="45" spans="1:79" ht="25" customHeight="1" x14ac:dyDescent="0.2">
      <c r="A45" s="48">
        <v>3</v>
      </c>
      <c r="B45" s="39"/>
      <c r="C45" s="31"/>
      <c r="D45" s="31"/>
      <c r="E45" s="31"/>
      <c r="F45" s="31"/>
      <c r="G45" s="31"/>
      <c r="H45" s="31"/>
      <c r="I45" s="32"/>
      <c r="J45" s="33"/>
      <c r="K45" s="33"/>
      <c r="L45" s="33"/>
      <c r="M45" s="33"/>
      <c r="N45" s="33"/>
      <c r="O45" s="33"/>
      <c r="P45" s="33"/>
      <c r="Q45" s="33"/>
      <c r="R45" s="36"/>
      <c r="S45" s="33"/>
      <c r="T45" s="33"/>
      <c r="U45" s="33"/>
      <c r="V45" s="33"/>
      <c r="W45" s="33"/>
      <c r="X45" s="33"/>
      <c r="Y45" s="33"/>
      <c r="Z45" s="33"/>
      <c r="AA45" s="34"/>
      <c r="AB45" s="32"/>
      <c r="AC45" s="32"/>
      <c r="AD45" s="34"/>
      <c r="AE45" s="34"/>
      <c r="AF45" s="34"/>
      <c r="AG45" s="34"/>
      <c r="AH45" s="34"/>
      <c r="AI45" s="32"/>
      <c r="AJ45" s="32"/>
      <c r="AK45" s="34"/>
      <c r="AL45" s="34"/>
      <c r="AM45" s="32"/>
      <c r="AN45" s="34"/>
      <c r="AO45" s="34"/>
      <c r="AP45" s="34"/>
      <c r="AQ45" s="34"/>
      <c r="AR45" s="34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</row>
    <row r="46" spans="1:79" ht="2" customHeight="1" x14ac:dyDescent="0.2">
      <c r="A46" s="42"/>
      <c r="R46" s="4"/>
      <c r="S46" s="4"/>
      <c r="T46" s="4"/>
      <c r="U46" s="4"/>
      <c r="V46" s="4"/>
    </row>
    <row r="47" spans="1:79" ht="25" customHeight="1" thickBot="1" x14ac:dyDescent="0.25">
      <c r="A47" s="41"/>
      <c r="B47" s="46" t="s">
        <v>7</v>
      </c>
      <c r="C47" s="46" t="s">
        <v>8</v>
      </c>
      <c r="D47" s="46" t="s">
        <v>9</v>
      </c>
      <c r="E47" s="46" t="s">
        <v>10</v>
      </c>
      <c r="F47" s="46" t="s">
        <v>11</v>
      </c>
      <c r="G47" s="47" t="s">
        <v>55</v>
      </c>
      <c r="H47" s="46" t="s">
        <v>7</v>
      </c>
      <c r="I47" s="46" t="s">
        <v>8</v>
      </c>
      <c r="J47" s="46" t="s">
        <v>9</v>
      </c>
      <c r="K47" s="46" t="s">
        <v>10</v>
      </c>
      <c r="L47" s="46" t="s">
        <v>11</v>
      </c>
      <c r="M47" s="47" t="s">
        <v>56</v>
      </c>
      <c r="N47" s="46" t="s">
        <v>7</v>
      </c>
      <c r="O47" s="46" t="s">
        <v>8</v>
      </c>
      <c r="P47" s="46" t="s">
        <v>9</v>
      </c>
      <c r="Q47" s="46" t="s">
        <v>10</v>
      </c>
      <c r="R47" s="46" t="s">
        <v>11</v>
      </c>
      <c r="S47" s="47" t="s">
        <v>57</v>
      </c>
      <c r="T47" s="46" t="s">
        <v>7</v>
      </c>
      <c r="U47" s="46" t="s">
        <v>8</v>
      </c>
      <c r="V47" s="46" t="s">
        <v>9</v>
      </c>
      <c r="W47" s="46" t="s">
        <v>10</v>
      </c>
      <c r="X47" s="46" t="s">
        <v>11</v>
      </c>
      <c r="Y47" s="47" t="s">
        <v>58</v>
      </c>
      <c r="Z47" s="46" t="s">
        <v>7</v>
      </c>
      <c r="AA47" s="46" t="s">
        <v>8</v>
      </c>
      <c r="AB47" s="46" t="s">
        <v>9</v>
      </c>
      <c r="AC47" s="46" t="s">
        <v>10</v>
      </c>
      <c r="AD47" s="46" t="s">
        <v>11</v>
      </c>
      <c r="AE47" s="47" t="s">
        <v>59</v>
      </c>
      <c r="AF47" s="46" t="s">
        <v>7</v>
      </c>
      <c r="AG47" s="46" t="s">
        <v>8</v>
      </c>
      <c r="AH47" s="46" t="s">
        <v>9</v>
      </c>
      <c r="AI47" s="46" t="s">
        <v>10</v>
      </c>
      <c r="AJ47" s="46" t="s">
        <v>11</v>
      </c>
      <c r="AK47" s="47" t="s">
        <v>60</v>
      </c>
      <c r="AL47" s="46" t="s">
        <v>7</v>
      </c>
      <c r="AM47" s="46" t="s">
        <v>8</v>
      </c>
      <c r="AN47" s="46" t="s">
        <v>9</v>
      </c>
      <c r="AO47" s="46" t="s">
        <v>10</v>
      </c>
      <c r="AP47" s="46" t="s">
        <v>11</v>
      </c>
      <c r="AQ47" s="47" t="s">
        <v>61</v>
      </c>
      <c r="AR47" s="46" t="s">
        <v>7</v>
      </c>
      <c r="AS47" s="46" t="s">
        <v>8</v>
      </c>
      <c r="AT47" s="46" t="s">
        <v>9</v>
      </c>
      <c r="AU47" s="46" t="s">
        <v>10</v>
      </c>
      <c r="AV47" s="46" t="s">
        <v>11</v>
      </c>
      <c r="AW47" s="47" t="s">
        <v>62</v>
      </c>
      <c r="AX47" s="46" t="s">
        <v>7</v>
      </c>
      <c r="AY47" s="46" t="s">
        <v>8</v>
      </c>
      <c r="AZ47" s="46" t="s">
        <v>9</v>
      </c>
      <c r="BA47" s="46" t="s">
        <v>10</v>
      </c>
      <c r="BB47" s="46" t="s">
        <v>11</v>
      </c>
      <c r="BC47" s="47" t="s">
        <v>63</v>
      </c>
      <c r="BD47" s="46" t="s">
        <v>7</v>
      </c>
      <c r="BE47" s="46" t="s">
        <v>8</v>
      </c>
      <c r="BF47" s="46" t="s">
        <v>9</v>
      </c>
      <c r="BG47" s="46" t="s">
        <v>10</v>
      </c>
      <c r="BH47" s="46" t="s">
        <v>11</v>
      </c>
      <c r="BI47" s="47" t="s">
        <v>64</v>
      </c>
      <c r="BJ47" s="46" t="s">
        <v>7</v>
      </c>
      <c r="BK47" s="46" t="s">
        <v>8</v>
      </c>
      <c r="BL47" s="46" t="s">
        <v>9</v>
      </c>
      <c r="BM47" s="46" t="s">
        <v>10</v>
      </c>
      <c r="BN47" s="46" t="s">
        <v>11</v>
      </c>
      <c r="BO47" s="47" t="s">
        <v>65</v>
      </c>
      <c r="BP47" s="46" t="s">
        <v>7</v>
      </c>
      <c r="BQ47" s="46" t="s">
        <v>8</v>
      </c>
      <c r="BR47" s="46" t="s">
        <v>9</v>
      </c>
      <c r="BS47" s="46" t="s">
        <v>10</v>
      </c>
      <c r="BT47" s="46" t="s">
        <v>11</v>
      </c>
      <c r="BU47" s="47" t="s">
        <v>66</v>
      </c>
      <c r="BV47" s="46" t="s">
        <v>7</v>
      </c>
      <c r="BW47" s="46" t="s">
        <v>8</v>
      </c>
      <c r="BX47" s="46" t="s">
        <v>9</v>
      </c>
      <c r="BY47" s="46" t="s">
        <v>10</v>
      </c>
      <c r="BZ47" s="46" t="s">
        <v>11</v>
      </c>
      <c r="CA47" s="47" t="s">
        <v>67</v>
      </c>
    </row>
    <row r="48" spans="1:79" ht="25" customHeight="1" x14ac:dyDescent="0.2">
      <c r="A48" s="48">
        <v>1</v>
      </c>
      <c r="B48" s="40"/>
      <c r="C48" s="37"/>
      <c r="D48" s="37"/>
      <c r="E48" s="37"/>
      <c r="F48" s="37"/>
      <c r="G48" s="37"/>
      <c r="H48" s="37"/>
      <c r="I48" s="43"/>
      <c r="J48" s="44"/>
      <c r="K48" s="44"/>
      <c r="L48" s="44"/>
      <c r="M48" s="44"/>
      <c r="N48" s="44"/>
      <c r="O48" s="44"/>
      <c r="P48" s="44"/>
      <c r="Q48" s="44"/>
      <c r="R48" s="43"/>
      <c r="S48" s="44"/>
      <c r="T48" s="44"/>
      <c r="U48" s="44"/>
      <c r="V48" s="43"/>
      <c r="W48" s="43"/>
      <c r="X48" s="43"/>
      <c r="Y48" s="43"/>
      <c r="Z48" s="43"/>
      <c r="AA48" s="43"/>
      <c r="AB48" s="43"/>
      <c r="AC48" s="43"/>
      <c r="AD48" s="43"/>
      <c r="AE48" s="45"/>
      <c r="AF48" s="45"/>
      <c r="AG48" s="45"/>
      <c r="AH48" s="45"/>
      <c r="AI48" s="43"/>
      <c r="AJ48" s="43"/>
      <c r="AK48" s="45"/>
      <c r="AL48" s="45"/>
      <c r="AM48" s="45"/>
      <c r="AN48" s="45"/>
      <c r="AO48" s="45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</row>
    <row r="49" spans="1:79" ht="25" customHeight="1" x14ac:dyDescent="0.2">
      <c r="A49" s="48">
        <v>2</v>
      </c>
      <c r="B49" s="39"/>
      <c r="C49" s="31"/>
      <c r="D49" s="31"/>
      <c r="E49" s="31"/>
      <c r="F49" s="31"/>
      <c r="G49" s="31"/>
      <c r="H49" s="31"/>
      <c r="I49" s="32"/>
      <c r="J49" s="33"/>
      <c r="K49" s="33"/>
      <c r="L49" s="33"/>
      <c r="M49" s="33"/>
      <c r="N49" s="33"/>
      <c r="O49" s="33"/>
      <c r="P49" s="33"/>
      <c r="Q49" s="33"/>
      <c r="R49" s="32"/>
      <c r="S49" s="33"/>
      <c r="T49" s="33"/>
      <c r="U49" s="33"/>
      <c r="V49" s="33"/>
      <c r="W49" s="33"/>
      <c r="X49" s="33"/>
      <c r="Y49" s="33"/>
      <c r="Z49" s="33"/>
      <c r="AA49" s="34"/>
      <c r="AB49" s="32"/>
      <c r="AC49" s="32"/>
      <c r="AD49" s="34"/>
      <c r="AE49" s="34"/>
      <c r="AF49" s="34"/>
      <c r="AG49" s="34"/>
      <c r="AH49" s="34"/>
      <c r="AI49" s="32"/>
      <c r="AJ49" s="32"/>
      <c r="AK49" s="34"/>
      <c r="AL49" s="34"/>
      <c r="AM49" s="35"/>
      <c r="AN49" s="36"/>
      <c r="AO49" s="36"/>
      <c r="AP49" s="36"/>
      <c r="AQ49" s="36"/>
      <c r="AR49" s="36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</row>
    <row r="50" spans="1:79" ht="25" customHeight="1" x14ac:dyDescent="0.2">
      <c r="A50" s="48">
        <v>3</v>
      </c>
      <c r="B50" s="39"/>
      <c r="C50" s="31"/>
      <c r="D50" s="31"/>
      <c r="E50" s="31"/>
      <c r="F50" s="31"/>
      <c r="G50" s="31"/>
      <c r="H50" s="31"/>
      <c r="I50" s="32"/>
      <c r="J50" s="33"/>
      <c r="K50" s="33"/>
      <c r="L50" s="33"/>
      <c r="M50" s="33"/>
      <c r="N50" s="33"/>
      <c r="O50" s="33"/>
      <c r="P50" s="33"/>
      <c r="Q50" s="33"/>
      <c r="R50" s="36"/>
      <c r="S50" s="33"/>
      <c r="T50" s="33"/>
      <c r="U50" s="33"/>
      <c r="V50" s="33"/>
      <c r="W50" s="33"/>
      <c r="X50" s="33"/>
      <c r="Y50" s="33"/>
      <c r="Z50" s="33"/>
      <c r="AA50" s="34"/>
      <c r="AB50" s="32"/>
      <c r="AC50" s="32"/>
      <c r="AD50" s="34"/>
      <c r="AE50" s="34"/>
      <c r="AF50" s="34"/>
      <c r="AG50" s="34"/>
      <c r="AH50" s="34"/>
      <c r="AI50" s="32"/>
      <c r="AJ50" s="32"/>
      <c r="AK50" s="34"/>
      <c r="AL50" s="34"/>
      <c r="AM50" s="32"/>
      <c r="AN50" s="34"/>
      <c r="AO50" s="34"/>
      <c r="AP50" s="34"/>
      <c r="AQ50" s="34"/>
      <c r="AR50" s="34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</row>
    <row r="51" spans="1:79" x14ac:dyDescent="0.2">
      <c r="A51" s="42"/>
      <c r="R51" s="4"/>
      <c r="S51" s="4"/>
      <c r="T51" s="4"/>
      <c r="U51" s="4"/>
      <c r="V51" s="4"/>
    </row>
    <row r="52" spans="1:79" ht="25" thickBot="1" x14ac:dyDescent="0.25">
      <c r="A52" s="41"/>
      <c r="B52" s="38" t="s">
        <v>68</v>
      </c>
      <c r="C52" s="38" t="s">
        <v>69</v>
      </c>
      <c r="D52" s="38" t="s">
        <v>70</v>
      </c>
      <c r="E52" s="38" t="s">
        <v>71</v>
      </c>
      <c r="F52" s="38" t="s">
        <v>72</v>
      </c>
      <c r="G52" s="38" t="s">
        <v>73</v>
      </c>
      <c r="H52" s="38" t="s">
        <v>74</v>
      </c>
      <c r="I52" s="38" t="s">
        <v>75</v>
      </c>
      <c r="J52" s="38" t="s">
        <v>76</v>
      </c>
      <c r="K52" s="38" t="s">
        <v>77</v>
      </c>
      <c r="L52" s="38" t="s">
        <v>78</v>
      </c>
      <c r="M52" s="38" t="s">
        <v>79</v>
      </c>
    </row>
    <row r="53" spans="1:79" ht="19" x14ac:dyDescent="0.2">
      <c r="A53" s="48">
        <v>1</v>
      </c>
      <c r="B53" s="40"/>
      <c r="C53" s="37"/>
      <c r="D53" s="37"/>
      <c r="E53" s="37"/>
      <c r="F53" s="37"/>
      <c r="G53" s="37"/>
      <c r="H53" s="37"/>
      <c r="I53" s="43"/>
      <c r="J53" s="44"/>
      <c r="K53" s="44"/>
      <c r="L53" s="44"/>
      <c r="M53" s="44"/>
      <c r="N53" s="15"/>
      <c r="O53" s="15"/>
      <c r="P53" s="15"/>
      <c r="Q53" s="15"/>
      <c r="S53" s="15"/>
      <c r="T53" s="15"/>
      <c r="U53" s="15"/>
      <c r="AE53" s="4"/>
      <c r="AF53" s="4"/>
      <c r="AG53" s="4"/>
      <c r="AH53" s="4"/>
      <c r="AK53" s="4"/>
      <c r="AL53" s="4"/>
      <c r="AM53" s="4"/>
      <c r="AN53" s="4"/>
      <c r="AO53" s="4"/>
    </row>
    <row r="54" spans="1:79" ht="19" x14ac:dyDescent="0.2">
      <c r="A54" s="48">
        <v>2</v>
      </c>
      <c r="B54" s="39"/>
      <c r="C54" s="31"/>
      <c r="D54" s="31"/>
      <c r="E54" s="31"/>
      <c r="F54" s="31"/>
      <c r="G54" s="31"/>
      <c r="H54" s="31"/>
      <c r="I54" s="32"/>
      <c r="J54" s="33"/>
      <c r="K54" s="33"/>
      <c r="L54" s="33"/>
      <c r="M54" s="33"/>
      <c r="N54" s="15"/>
      <c r="O54" s="15"/>
      <c r="P54" s="15"/>
      <c r="Q54" s="15"/>
      <c r="S54" s="15"/>
      <c r="T54" s="15"/>
      <c r="U54" s="15"/>
      <c r="V54" s="15"/>
      <c r="W54" s="15"/>
      <c r="X54" s="15"/>
      <c r="Y54" s="15"/>
      <c r="Z54" s="15"/>
      <c r="AA54" s="4"/>
      <c r="AD54" s="4"/>
      <c r="AE54" s="4"/>
      <c r="AF54" s="4"/>
      <c r="AG54" s="4"/>
      <c r="AH54" s="4"/>
      <c r="AK54" s="4"/>
      <c r="AL54" s="4"/>
      <c r="AM54" s="1"/>
      <c r="AN54" s="2"/>
      <c r="AO54" s="2"/>
      <c r="AP54" s="2"/>
      <c r="AQ54" s="2"/>
      <c r="AR54" s="2"/>
    </row>
    <row r="55" spans="1:79" ht="19" x14ac:dyDescent="0.2">
      <c r="A55" s="48">
        <v>3</v>
      </c>
      <c r="B55" s="39"/>
      <c r="C55" s="31"/>
      <c r="D55" s="31"/>
      <c r="E55" s="31"/>
      <c r="F55" s="31"/>
      <c r="G55" s="31"/>
      <c r="H55" s="31"/>
      <c r="I55" s="32"/>
      <c r="J55" s="33"/>
      <c r="K55" s="33"/>
      <c r="L55" s="33"/>
      <c r="M55" s="33"/>
      <c r="N55" s="15"/>
      <c r="O55" s="15"/>
      <c r="P55" s="15"/>
      <c r="Q55" s="15"/>
      <c r="R55" s="2"/>
      <c r="S55" s="15"/>
      <c r="T55" s="15"/>
      <c r="U55" s="15"/>
      <c r="V55" s="15"/>
      <c r="W55" s="15"/>
      <c r="X55" s="15"/>
      <c r="Y55" s="15"/>
      <c r="Z55" s="15"/>
      <c r="AA55" s="4"/>
      <c r="AD55" s="4"/>
      <c r="AE55" s="4"/>
      <c r="AF55" s="4"/>
      <c r="AG55" s="4"/>
      <c r="AH55" s="4"/>
      <c r="AK55" s="4"/>
      <c r="AL55" s="4"/>
      <c r="AN55" s="4"/>
      <c r="AO55" s="4"/>
      <c r="AP55" s="4"/>
      <c r="AQ55" s="4"/>
      <c r="AR55" s="4"/>
    </row>
    <row r="56" spans="1:79" x14ac:dyDescent="0.2">
      <c r="A56" s="42"/>
    </row>
    <row r="57" spans="1:79" ht="25" thickBot="1" x14ac:dyDescent="0.25">
      <c r="A57" s="41"/>
      <c r="B57" s="38" t="s">
        <v>16</v>
      </c>
      <c r="C57" s="38" t="s">
        <v>17</v>
      </c>
      <c r="D57" s="38" t="s">
        <v>18</v>
      </c>
      <c r="E57" s="38" t="s">
        <v>19</v>
      </c>
    </row>
    <row r="58" spans="1:79" ht="19" x14ac:dyDescent="0.2">
      <c r="A58" s="48">
        <v>1</v>
      </c>
      <c r="B58" s="40"/>
      <c r="C58" s="37"/>
      <c r="D58" s="37"/>
      <c r="E58" s="37"/>
      <c r="F58" s="14"/>
      <c r="G58" s="14"/>
      <c r="H58" s="14"/>
      <c r="J58" s="15"/>
      <c r="K58" s="15"/>
      <c r="L58" s="15"/>
      <c r="M58" s="15"/>
    </row>
    <row r="59" spans="1:79" ht="19" x14ac:dyDescent="0.2">
      <c r="A59" s="48">
        <v>2</v>
      </c>
      <c r="B59" s="39"/>
      <c r="C59" s="31"/>
      <c r="D59" s="31"/>
      <c r="E59" s="31"/>
      <c r="F59" s="14"/>
      <c r="G59" s="14"/>
      <c r="H59" s="14"/>
      <c r="J59" s="15"/>
      <c r="K59" s="15"/>
      <c r="L59" s="15"/>
      <c r="M59" s="15"/>
    </row>
    <row r="60" spans="1:79" ht="19" x14ac:dyDescent="0.2">
      <c r="A60" s="48">
        <v>3</v>
      </c>
      <c r="B60" s="39"/>
      <c r="C60" s="31"/>
      <c r="D60" s="31"/>
      <c r="E60" s="31"/>
      <c r="F60" s="14"/>
      <c r="G60" s="14"/>
      <c r="H60" s="14"/>
      <c r="J60" s="15"/>
      <c r="K60" s="15"/>
      <c r="L60" s="15"/>
      <c r="M60" s="1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OD58"/>
  <sheetViews>
    <sheetView showGridLines="0" workbookViewId="0">
      <selection activeCell="B32" sqref="B32"/>
    </sheetView>
  </sheetViews>
  <sheetFormatPr baseColWidth="10" defaultRowHeight="16" x14ac:dyDescent="0.2"/>
  <cols>
    <col min="1" max="1" width="34.1640625" customWidth="1"/>
    <col min="2" max="66" width="15.83203125" customWidth="1"/>
  </cols>
  <sheetData>
    <row r="1" spans="1:394" ht="25" customHeight="1" x14ac:dyDescent="0.2"/>
    <row r="2" spans="1:394" ht="25" customHeight="1" x14ac:dyDescent="0.2"/>
    <row r="3" spans="1:394" ht="25" customHeight="1" x14ac:dyDescent="0.2"/>
    <row r="4" spans="1:394" ht="25" customHeight="1" x14ac:dyDescent="0.2"/>
    <row r="5" spans="1:394" ht="25" customHeight="1" x14ac:dyDescent="0.2"/>
    <row r="6" spans="1:394" ht="25" customHeight="1" x14ac:dyDescent="0.2"/>
    <row r="7" spans="1:394" ht="25" customHeight="1" x14ac:dyDescent="0.2"/>
    <row r="8" spans="1:394" ht="25" customHeight="1" x14ac:dyDescent="0.2"/>
    <row r="9" spans="1:394" ht="25" customHeight="1" x14ac:dyDescent="0.2"/>
    <row r="10" spans="1:394" ht="25" customHeight="1" x14ac:dyDescent="0.2"/>
    <row r="11" spans="1:394" ht="25" customHeight="1" x14ac:dyDescent="0.2"/>
    <row r="12" spans="1:394" s="21" customFormat="1" ht="25" customHeight="1" thickBot="1" x14ac:dyDescent="0.3">
      <c r="A12" s="19" t="s">
        <v>80</v>
      </c>
      <c r="B12" s="20" t="s">
        <v>12</v>
      </c>
      <c r="C12" s="20" t="s">
        <v>14</v>
      </c>
      <c r="D12" s="20" t="s">
        <v>15</v>
      </c>
      <c r="E12" s="20" t="s">
        <v>20</v>
      </c>
      <c r="F12" s="20" t="s">
        <v>21</v>
      </c>
      <c r="G12" s="20" t="s">
        <v>22</v>
      </c>
      <c r="H12" s="20" t="s">
        <v>23</v>
      </c>
      <c r="I12" s="20" t="s">
        <v>24</v>
      </c>
      <c r="J12" s="20" t="s">
        <v>25</v>
      </c>
      <c r="K12" s="20" t="s">
        <v>26</v>
      </c>
      <c r="L12" s="20" t="s">
        <v>27</v>
      </c>
      <c r="M12" s="20" t="s">
        <v>28</v>
      </c>
      <c r="N12" s="20" t="s">
        <v>29</v>
      </c>
      <c r="O12" s="20" t="s">
        <v>30</v>
      </c>
      <c r="P12" s="20" t="s">
        <v>31</v>
      </c>
      <c r="Q12" s="20" t="s">
        <v>32</v>
      </c>
      <c r="R12" s="20" t="s">
        <v>33</v>
      </c>
      <c r="S12" s="20" t="s">
        <v>34</v>
      </c>
      <c r="T12" s="20" t="s">
        <v>35</v>
      </c>
      <c r="U12" s="20" t="s">
        <v>36</v>
      </c>
      <c r="V12" s="20" t="s">
        <v>37</v>
      </c>
      <c r="W12" s="20" t="s">
        <v>38</v>
      </c>
      <c r="X12" s="20" t="s">
        <v>39</v>
      </c>
      <c r="Y12" s="20" t="s">
        <v>81</v>
      </c>
      <c r="Z12" s="20" t="s">
        <v>40</v>
      </c>
      <c r="AA12" s="20" t="s">
        <v>41</v>
      </c>
      <c r="AB12" s="20" t="s">
        <v>42</v>
      </c>
      <c r="AC12" s="20" t="s">
        <v>43</v>
      </c>
      <c r="AD12" s="20" t="s">
        <v>44</v>
      </c>
      <c r="AE12" s="20" t="s">
        <v>45</v>
      </c>
      <c r="AF12" s="20" t="s">
        <v>46</v>
      </c>
      <c r="AG12" s="20" t="s">
        <v>47</v>
      </c>
      <c r="AH12" s="20" t="s">
        <v>48</v>
      </c>
      <c r="AI12" s="20" t="s">
        <v>49</v>
      </c>
      <c r="AJ12" s="20" t="s">
        <v>50</v>
      </c>
      <c r="AK12" s="20" t="s">
        <v>51</v>
      </c>
      <c r="AL12" s="20" t="s">
        <v>52</v>
      </c>
      <c r="AM12" s="20" t="s">
        <v>53</v>
      </c>
      <c r="AN12" s="20" t="s">
        <v>54</v>
      </c>
      <c r="AO12" s="20" t="s">
        <v>55</v>
      </c>
      <c r="AP12" s="20" t="s">
        <v>56</v>
      </c>
      <c r="AQ12" s="20" t="s">
        <v>57</v>
      </c>
      <c r="AR12" s="20" t="s">
        <v>58</v>
      </c>
      <c r="AS12" s="20" t="s">
        <v>59</v>
      </c>
      <c r="AT12" s="20" t="s">
        <v>60</v>
      </c>
      <c r="AU12" s="20" t="s">
        <v>61</v>
      </c>
      <c r="AV12" s="20" t="s">
        <v>62</v>
      </c>
      <c r="AW12" s="20" t="s">
        <v>63</v>
      </c>
      <c r="AX12" s="20" t="s">
        <v>64</v>
      </c>
      <c r="AY12" s="20" t="s">
        <v>65</v>
      </c>
      <c r="AZ12" s="20" t="s">
        <v>66</v>
      </c>
      <c r="BA12" s="20" t="s">
        <v>67</v>
      </c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</row>
    <row r="13" spans="1:394" ht="25" customHeight="1" x14ac:dyDescent="0.25">
      <c r="A13" s="17" t="s">
        <v>0</v>
      </c>
      <c r="B13" s="6">
        <f>'Set Your Goals'!C11</f>
        <v>4000000</v>
      </c>
      <c r="C13" s="6">
        <f t="shared" ref="C13:O13" si="0">B13-B29</f>
        <v>3935000</v>
      </c>
      <c r="D13" s="6">
        <f t="shared" si="0"/>
        <v>3915000</v>
      </c>
      <c r="E13" s="6">
        <f t="shared" si="0"/>
        <v>3415000</v>
      </c>
      <c r="F13" s="6">
        <f t="shared" si="0"/>
        <v>3290000</v>
      </c>
      <c r="G13" s="6">
        <f t="shared" si="0"/>
        <v>3210000</v>
      </c>
      <c r="H13" s="6">
        <f t="shared" si="0"/>
        <v>3115000</v>
      </c>
      <c r="I13" s="6">
        <f t="shared" si="0"/>
        <v>3115000</v>
      </c>
      <c r="J13" s="6">
        <f t="shared" si="0"/>
        <v>3115000</v>
      </c>
      <c r="K13" s="6">
        <f t="shared" si="0"/>
        <v>3115000</v>
      </c>
      <c r="L13" s="6">
        <f t="shared" si="0"/>
        <v>3115000</v>
      </c>
      <c r="M13" s="6">
        <f t="shared" si="0"/>
        <v>3115000</v>
      </c>
      <c r="N13" s="6">
        <f t="shared" si="0"/>
        <v>3115000</v>
      </c>
      <c r="O13" s="6">
        <f t="shared" si="0"/>
        <v>3115000</v>
      </c>
      <c r="P13" s="6">
        <f t="shared" ref="P13:BA13" si="1">O13-O31</f>
        <v>3115000</v>
      </c>
      <c r="Q13" s="6">
        <f t="shared" si="1"/>
        <v>3115000</v>
      </c>
      <c r="R13" s="6">
        <f t="shared" si="1"/>
        <v>3115000</v>
      </c>
      <c r="S13" s="6">
        <f t="shared" si="1"/>
        <v>3115000</v>
      </c>
      <c r="T13" s="6">
        <f t="shared" si="1"/>
        <v>3115000</v>
      </c>
      <c r="U13" s="6">
        <f t="shared" si="1"/>
        <v>3115000</v>
      </c>
      <c r="V13" s="6">
        <f t="shared" si="1"/>
        <v>3115000</v>
      </c>
      <c r="W13" s="6">
        <f t="shared" si="1"/>
        <v>3115000</v>
      </c>
      <c r="X13" s="6">
        <f t="shared" si="1"/>
        <v>3115000</v>
      </c>
      <c r="Y13" s="6">
        <f t="shared" si="1"/>
        <v>3115000</v>
      </c>
      <c r="Z13" s="6">
        <f t="shared" si="1"/>
        <v>3115000</v>
      </c>
      <c r="AA13" s="6">
        <f t="shared" si="1"/>
        <v>3115000</v>
      </c>
      <c r="AB13" s="6">
        <f t="shared" si="1"/>
        <v>3115000</v>
      </c>
      <c r="AC13" s="6">
        <f t="shared" si="1"/>
        <v>3115000</v>
      </c>
      <c r="AD13" s="6">
        <f t="shared" si="1"/>
        <v>3115000</v>
      </c>
      <c r="AE13" s="6">
        <f t="shared" si="1"/>
        <v>3115000</v>
      </c>
      <c r="AF13" s="6">
        <f t="shared" si="1"/>
        <v>3115000</v>
      </c>
      <c r="AG13" s="6">
        <f t="shared" si="1"/>
        <v>3115000</v>
      </c>
      <c r="AH13" s="6">
        <f t="shared" si="1"/>
        <v>3115000</v>
      </c>
      <c r="AI13" s="6">
        <f t="shared" si="1"/>
        <v>3115000</v>
      </c>
      <c r="AJ13" s="6">
        <f t="shared" si="1"/>
        <v>3115000</v>
      </c>
      <c r="AK13" s="6">
        <f t="shared" si="1"/>
        <v>3115000</v>
      </c>
      <c r="AL13" s="6">
        <f t="shared" si="1"/>
        <v>3115000</v>
      </c>
      <c r="AM13" s="6">
        <f t="shared" si="1"/>
        <v>3115000</v>
      </c>
      <c r="AN13" s="6">
        <f t="shared" si="1"/>
        <v>3115000</v>
      </c>
      <c r="AO13" s="6">
        <f t="shared" si="1"/>
        <v>3115000</v>
      </c>
      <c r="AP13" s="6">
        <f t="shared" si="1"/>
        <v>3115000</v>
      </c>
      <c r="AQ13" s="6">
        <f t="shared" si="1"/>
        <v>3115000</v>
      </c>
      <c r="AR13" s="6">
        <f t="shared" si="1"/>
        <v>3115000</v>
      </c>
      <c r="AS13" s="6">
        <f t="shared" si="1"/>
        <v>3115000</v>
      </c>
      <c r="AT13" s="6">
        <f t="shared" si="1"/>
        <v>3115000</v>
      </c>
      <c r="AU13" s="6">
        <f t="shared" si="1"/>
        <v>3115000</v>
      </c>
      <c r="AV13" s="6">
        <f t="shared" si="1"/>
        <v>3115000</v>
      </c>
      <c r="AW13" s="6">
        <f t="shared" si="1"/>
        <v>3115000</v>
      </c>
      <c r="AX13" s="6">
        <f t="shared" si="1"/>
        <v>3115000</v>
      </c>
      <c r="AY13" s="6">
        <f t="shared" si="1"/>
        <v>3115000</v>
      </c>
      <c r="AZ13" s="6">
        <f t="shared" si="1"/>
        <v>3115000</v>
      </c>
      <c r="BA13" s="6">
        <f t="shared" si="1"/>
        <v>3115000</v>
      </c>
    </row>
    <row r="14" spans="1:394" ht="25" customHeight="1" x14ac:dyDescent="0.25">
      <c r="A14" s="17" t="s">
        <v>2</v>
      </c>
      <c r="B14" s="6">
        <f>'Set Your Goals'!C12</f>
        <v>300000</v>
      </c>
      <c r="C14" s="6">
        <f t="shared" ref="C14:O14" si="2">B14-B30</f>
        <v>296000</v>
      </c>
      <c r="D14" s="6">
        <f t="shared" si="2"/>
        <v>292500</v>
      </c>
      <c r="E14" s="6">
        <f t="shared" si="2"/>
        <v>292500</v>
      </c>
      <c r="F14" s="6">
        <f t="shared" si="2"/>
        <v>292500</v>
      </c>
      <c r="G14" s="6">
        <f t="shared" si="2"/>
        <v>292500</v>
      </c>
      <c r="H14" s="6">
        <f t="shared" si="2"/>
        <v>292500</v>
      </c>
      <c r="I14" s="6">
        <f t="shared" si="2"/>
        <v>292500</v>
      </c>
      <c r="J14" s="6">
        <f t="shared" si="2"/>
        <v>292500</v>
      </c>
      <c r="K14" s="6">
        <f t="shared" si="2"/>
        <v>292500</v>
      </c>
      <c r="L14" s="6">
        <f t="shared" si="2"/>
        <v>292500</v>
      </c>
      <c r="M14" s="6">
        <f t="shared" si="2"/>
        <v>292500</v>
      </c>
      <c r="N14" s="6">
        <f t="shared" si="2"/>
        <v>292500</v>
      </c>
      <c r="O14" s="6">
        <f t="shared" si="2"/>
        <v>292500</v>
      </c>
      <c r="P14" s="6">
        <f t="shared" ref="P14:R14" si="3">O14-O33</f>
        <v>292500</v>
      </c>
      <c r="Q14" s="6">
        <f t="shared" si="3"/>
        <v>292500</v>
      </c>
      <c r="R14" s="6">
        <f t="shared" si="3"/>
        <v>292500</v>
      </c>
      <c r="S14" s="6">
        <f t="shared" ref="S14:BA14" si="4">R14-R33</f>
        <v>292500</v>
      </c>
      <c r="T14" s="6">
        <f t="shared" si="4"/>
        <v>292500</v>
      </c>
      <c r="U14" s="6">
        <f t="shared" si="4"/>
        <v>292500</v>
      </c>
      <c r="V14" s="6">
        <f t="shared" si="4"/>
        <v>292500</v>
      </c>
      <c r="W14" s="6">
        <f t="shared" si="4"/>
        <v>292500</v>
      </c>
      <c r="X14" s="6">
        <f t="shared" si="4"/>
        <v>292500</v>
      </c>
      <c r="Y14" s="6">
        <f t="shared" si="4"/>
        <v>292500</v>
      </c>
      <c r="Z14" s="6">
        <f t="shared" si="4"/>
        <v>292500</v>
      </c>
      <c r="AA14" s="6">
        <f t="shared" si="4"/>
        <v>292500</v>
      </c>
      <c r="AB14" s="6">
        <f t="shared" si="4"/>
        <v>292500</v>
      </c>
      <c r="AC14" s="6">
        <f t="shared" si="4"/>
        <v>292500</v>
      </c>
      <c r="AD14" s="6">
        <f t="shared" si="4"/>
        <v>292500</v>
      </c>
      <c r="AE14" s="6">
        <f t="shared" si="4"/>
        <v>292500</v>
      </c>
      <c r="AF14" s="6">
        <f t="shared" si="4"/>
        <v>292500</v>
      </c>
      <c r="AG14" s="6">
        <f t="shared" si="4"/>
        <v>292500</v>
      </c>
      <c r="AH14" s="6">
        <f t="shared" si="4"/>
        <v>292500</v>
      </c>
      <c r="AI14" s="6">
        <f t="shared" si="4"/>
        <v>292500</v>
      </c>
      <c r="AJ14" s="6">
        <f t="shared" si="4"/>
        <v>292500</v>
      </c>
      <c r="AK14" s="6">
        <f t="shared" si="4"/>
        <v>292500</v>
      </c>
      <c r="AL14" s="6">
        <f t="shared" si="4"/>
        <v>292500</v>
      </c>
      <c r="AM14" s="6">
        <f t="shared" si="4"/>
        <v>292500</v>
      </c>
      <c r="AN14" s="6">
        <f t="shared" si="4"/>
        <v>292500</v>
      </c>
      <c r="AO14" s="6">
        <f t="shared" si="4"/>
        <v>292500</v>
      </c>
      <c r="AP14" s="6">
        <f t="shared" si="4"/>
        <v>292500</v>
      </c>
      <c r="AQ14" s="6">
        <f t="shared" si="4"/>
        <v>292500</v>
      </c>
      <c r="AR14" s="6">
        <f t="shared" si="4"/>
        <v>292500</v>
      </c>
      <c r="AS14" s="6">
        <f t="shared" si="4"/>
        <v>292500</v>
      </c>
      <c r="AT14" s="6">
        <f t="shared" si="4"/>
        <v>292500</v>
      </c>
      <c r="AU14" s="6">
        <f t="shared" si="4"/>
        <v>292500</v>
      </c>
      <c r="AV14" s="6">
        <f t="shared" si="4"/>
        <v>292500</v>
      </c>
      <c r="AW14" s="6">
        <f t="shared" si="4"/>
        <v>292500</v>
      </c>
      <c r="AX14" s="6">
        <f t="shared" si="4"/>
        <v>292500</v>
      </c>
      <c r="AY14" s="6">
        <f t="shared" si="4"/>
        <v>292500</v>
      </c>
      <c r="AZ14" s="6">
        <f t="shared" si="4"/>
        <v>292500</v>
      </c>
      <c r="BA14" s="6">
        <f t="shared" si="4"/>
        <v>292500</v>
      </c>
    </row>
    <row r="15" spans="1:394" ht="25" customHeight="1" x14ac:dyDescent="0.25">
      <c r="A15" s="17" t="s">
        <v>1</v>
      </c>
      <c r="B15" s="6">
        <f>'Set Your Goals'!C13</f>
        <v>300000</v>
      </c>
      <c r="C15" s="6">
        <f t="shared" ref="C15:O15" si="5">B15-B31</f>
        <v>298000</v>
      </c>
      <c r="D15" s="6">
        <f t="shared" si="5"/>
        <v>297200</v>
      </c>
      <c r="E15" s="6">
        <f t="shared" si="5"/>
        <v>289200</v>
      </c>
      <c r="F15" s="6">
        <f t="shared" si="5"/>
        <v>289200</v>
      </c>
      <c r="G15" s="6">
        <f t="shared" si="5"/>
        <v>289200</v>
      </c>
      <c r="H15" s="6">
        <f t="shared" si="5"/>
        <v>289200</v>
      </c>
      <c r="I15" s="6">
        <f t="shared" si="5"/>
        <v>289200</v>
      </c>
      <c r="J15" s="6">
        <f t="shared" si="5"/>
        <v>289200</v>
      </c>
      <c r="K15" s="6">
        <f t="shared" si="5"/>
        <v>289200</v>
      </c>
      <c r="L15" s="6">
        <f t="shared" si="5"/>
        <v>289200</v>
      </c>
      <c r="M15" s="6">
        <f t="shared" si="5"/>
        <v>289200</v>
      </c>
      <c r="N15" s="6">
        <f t="shared" si="5"/>
        <v>289200</v>
      </c>
      <c r="O15" s="6">
        <f t="shared" si="5"/>
        <v>289200</v>
      </c>
      <c r="P15" s="6">
        <f>O15-O34</f>
        <v>289200</v>
      </c>
      <c r="Q15" s="6">
        <f>P15-P34</f>
        <v>289200</v>
      </c>
      <c r="R15" s="6">
        <f>Q15-Q34</f>
        <v>289200</v>
      </c>
      <c r="S15" s="6">
        <f t="shared" ref="S15:BA15" si="6">R15-R34</f>
        <v>289200</v>
      </c>
      <c r="T15" s="6">
        <f t="shared" si="6"/>
        <v>289200</v>
      </c>
      <c r="U15" s="6">
        <f t="shared" si="6"/>
        <v>289200</v>
      </c>
      <c r="V15" s="6">
        <f t="shared" si="6"/>
        <v>289200</v>
      </c>
      <c r="W15" s="6">
        <f t="shared" si="6"/>
        <v>289200</v>
      </c>
      <c r="X15" s="6">
        <f t="shared" si="6"/>
        <v>289200</v>
      </c>
      <c r="Y15" s="6">
        <f t="shared" si="6"/>
        <v>289200</v>
      </c>
      <c r="Z15" s="6">
        <f t="shared" si="6"/>
        <v>289200</v>
      </c>
      <c r="AA15" s="6">
        <f t="shared" si="6"/>
        <v>289200</v>
      </c>
      <c r="AB15" s="6">
        <f t="shared" si="6"/>
        <v>289200</v>
      </c>
      <c r="AC15" s="6">
        <f t="shared" si="6"/>
        <v>289200</v>
      </c>
      <c r="AD15" s="6">
        <f t="shared" si="6"/>
        <v>289200</v>
      </c>
      <c r="AE15" s="6">
        <f t="shared" si="6"/>
        <v>289200</v>
      </c>
      <c r="AF15" s="6">
        <f t="shared" si="6"/>
        <v>289200</v>
      </c>
      <c r="AG15" s="6">
        <f t="shared" si="6"/>
        <v>289200</v>
      </c>
      <c r="AH15" s="6">
        <f t="shared" si="6"/>
        <v>289200</v>
      </c>
      <c r="AI15" s="6">
        <f t="shared" si="6"/>
        <v>289200</v>
      </c>
      <c r="AJ15" s="6">
        <f t="shared" si="6"/>
        <v>289200</v>
      </c>
      <c r="AK15" s="6">
        <f t="shared" si="6"/>
        <v>289200</v>
      </c>
      <c r="AL15" s="6">
        <f t="shared" si="6"/>
        <v>289200</v>
      </c>
      <c r="AM15" s="6">
        <f t="shared" si="6"/>
        <v>289200</v>
      </c>
      <c r="AN15" s="6">
        <f t="shared" si="6"/>
        <v>289200</v>
      </c>
      <c r="AO15" s="6">
        <f t="shared" si="6"/>
        <v>289200</v>
      </c>
      <c r="AP15" s="6">
        <f t="shared" si="6"/>
        <v>289200</v>
      </c>
      <c r="AQ15" s="6">
        <f t="shared" si="6"/>
        <v>289200</v>
      </c>
      <c r="AR15" s="6">
        <f t="shared" si="6"/>
        <v>289200</v>
      </c>
      <c r="AS15" s="6">
        <f t="shared" si="6"/>
        <v>289200</v>
      </c>
      <c r="AT15" s="6">
        <f t="shared" si="6"/>
        <v>289200</v>
      </c>
      <c r="AU15" s="6">
        <f t="shared" si="6"/>
        <v>289200</v>
      </c>
      <c r="AV15" s="6">
        <f t="shared" si="6"/>
        <v>289200</v>
      </c>
      <c r="AW15" s="6">
        <f t="shared" si="6"/>
        <v>289200</v>
      </c>
      <c r="AX15" s="6">
        <f t="shared" si="6"/>
        <v>289200</v>
      </c>
      <c r="AY15" s="6">
        <f t="shared" si="6"/>
        <v>289200</v>
      </c>
      <c r="AZ15" s="6">
        <f t="shared" si="6"/>
        <v>289200</v>
      </c>
      <c r="BA15" s="6">
        <f t="shared" si="6"/>
        <v>289200</v>
      </c>
    </row>
    <row r="16" spans="1:394" ht="2" customHeight="1" x14ac:dyDescent="0.25">
      <c r="A16" s="17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</row>
    <row r="17" spans="1:394" s="1" customFormat="1" ht="25" customHeight="1" x14ac:dyDescent="0.25">
      <c r="A17" s="8" t="s">
        <v>4</v>
      </c>
      <c r="B17" s="18">
        <f>'Set Your Goals'!C15</f>
        <v>4600000</v>
      </c>
      <c r="C17" s="18">
        <f>B17-B33</f>
        <v>4529000</v>
      </c>
      <c r="D17" s="18">
        <f t="shared" ref="D17:O17" si="7">C17-C34</f>
        <v>4525112</v>
      </c>
      <c r="E17" s="18">
        <f t="shared" si="7"/>
        <v>4443832</v>
      </c>
      <c r="F17" s="18">
        <f t="shared" si="7"/>
        <v>4423832</v>
      </c>
      <c r="G17" s="18">
        <f t="shared" si="7"/>
        <v>4411032</v>
      </c>
      <c r="H17" s="18">
        <f t="shared" si="7"/>
        <v>4395832</v>
      </c>
      <c r="I17" s="18">
        <f t="shared" si="7"/>
        <v>4395832</v>
      </c>
      <c r="J17" s="18">
        <f t="shared" si="7"/>
        <v>4395832</v>
      </c>
      <c r="K17" s="18">
        <f t="shared" si="7"/>
        <v>4395832</v>
      </c>
      <c r="L17" s="18">
        <f t="shared" si="7"/>
        <v>4395832</v>
      </c>
      <c r="M17" s="18">
        <f t="shared" si="7"/>
        <v>4395832</v>
      </c>
      <c r="N17" s="18">
        <f t="shared" si="7"/>
        <v>4395832</v>
      </c>
      <c r="O17" s="18">
        <f t="shared" si="7"/>
        <v>4395832</v>
      </c>
      <c r="P17" s="18">
        <f t="shared" ref="P17:BA17" si="8">O17-O36</f>
        <v>4395832</v>
      </c>
      <c r="Q17" s="18">
        <f t="shared" si="8"/>
        <v>4395832</v>
      </c>
      <c r="R17" s="18">
        <f t="shared" si="8"/>
        <v>4395832</v>
      </c>
      <c r="S17" s="18">
        <f t="shared" si="8"/>
        <v>4395832</v>
      </c>
      <c r="T17" s="18">
        <f t="shared" si="8"/>
        <v>4395832</v>
      </c>
      <c r="U17" s="18">
        <f t="shared" si="8"/>
        <v>4395832</v>
      </c>
      <c r="V17" s="18">
        <f t="shared" si="8"/>
        <v>4395832</v>
      </c>
      <c r="W17" s="18">
        <f t="shared" si="8"/>
        <v>4395832</v>
      </c>
      <c r="X17" s="18">
        <f t="shared" si="8"/>
        <v>4395832</v>
      </c>
      <c r="Y17" s="18">
        <f t="shared" si="8"/>
        <v>4395832</v>
      </c>
      <c r="Z17" s="18">
        <f t="shared" si="8"/>
        <v>4395832</v>
      </c>
      <c r="AA17" s="18">
        <f t="shared" si="8"/>
        <v>4395832</v>
      </c>
      <c r="AB17" s="18">
        <f t="shared" si="8"/>
        <v>4395832</v>
      </c>
      <c r="AC17" s="18">
        <f t="shared" si="8"/>
        <v>4395832</v>
      </c>
      <c r="AD17" s="18">
        <f t="shared" si="8"/>
        <v>4395832</v>
      </c>
      <c r="AE17" s="18">
        <f t="shared" si="8"/>
        <v>4395832</v>
      </c>
      <c r="AF17" s="18">
        <f t="shared" si="8"/>
        <v>4395832</v>
      </c>
      <c r="AG17" s="18">
        <f t="shared" si="8"/>
        <v>4395832</v>
      </c>
      <c r="AH17" s="18">
        <f t="shared" si="8"/>
        <v>4395832</v>
      </c>
      <c r="AI17" s="18">
        <f t="shared" si="8"/>
        <v>4395832</v>
      </c>
      <c r="AJ17" s="18">
        <f t="shared" si="8"/>
        <v>4395832</v>
      </c>
      <c r="AK17" s="18">
        <f t="shared" si="8"/>
        <v>4395832</v>
      </c>
      <c r="AL17" s="18">
        <f t="shared" si="8"/>
        <v>4395832</v>
      </c>
      <c r="AM17" s="18">
        <f t="shared" si="8"/>
        <v>4395832</v>
      </c>
      <c r="AN17" s="18">
        <f t="shared" si="8"/>
        <v>4395832</v>
      </c>
      <c r="AO17" s="18">
        <f t="shared" si="8"/>
        <v>4395832</v>
      </c>
      <c r="AP17" s="18">
        <f t="shared" si="8"/>
        <v>4395832</v>
      </c>
      <c r="AQ17" s="18">
        <f t="shared" si="8"/>
        <v>4395832</v>
      </c>
      <c r="AR17" s="18">
        <f t="shared" si="8"/>
        <v>4395832</v>
      </c>
      <c r="AS17" s="18">
        <f t="shared" si="8"/>
        <v>4395832</v>
      </c>
      <c r="AT17" s="18">
        <f t="shared" si="8"/>
        <v>4395832</v>
      </c>
      <c r="AU17" s="18">
        <f t="shared" si="8"/>
        <v>4395832</v>
      </c>
      <c r="AV17" s="18">
        <f t="shared" si="8"/>
        <v>4395832</v>
      </c>
      <c r="AW17" s="18">
        <f t="shared" si="8"/>
        <v>4395832</v>
      </c>
      <c r="AX17" s="18">
        <f t="shared" si="8"/>
        <v>4395832</v>
      </c>
      <c r="AY17" s="18">
        <f t="shared" si="8"/>
        <v>4395832</v>
      </c>
      <c r="AZ17" s="18">
        <f t="shared" si="8"/>
        <v>4395832</v>
      </c>
      <c r="BA17" s="18">
        <f t="shared" si="8"/>
        <v>4395832</v>
      </c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</row>
    <row r="18" spans="1:394" ht="25" customHeight="1" x14ac:dyDescent="0.25">
      <c r="A18" s="17" t="s">
        <v>6</v>
      </c>
      <c r="B18" s="6">
        <f>'Set Your Goals'!C16</f>
        <v>750000</v>
      </c>
      <c r="C18" s="6">
        <f>B18-B34</f>
        <v>738640</v>
      </c>
      <c r="D18" s="6">
        <f>C18-C34</f>
        <v>734752</v>
      </c>
      <c r="E18" s="6">
        <f t="shared" ref="E18:BA18" si="9">D18-D34</f>
        <v>653472</v>
      </c>
      <c r="F18" s="6">
        <f t="shared" si="9"/>
        <v>633472</v>
      </c>
      <c r="G18" s="6">
        <f t="shared" si="9"/>
        <v>620672</v>
      </c>
      <c r="H18" s="6">
        <f t="shared" si="9"/>
        <v>605472</v>
      </c>
      <c r="I18" s="6">
        <f t="shared" si="9"/>
        <v>605472</v>
      </c>
      <c r="J18" s="6">
        <f t="shared" si="9"/>
        <v>605472</v>
      </c>
      <c r="K18" s="6">
        <f t="shared" si="9"/>
        <v>605472</v>
      </c>
      <c r="L18" s="6">
        <f t="shared" si="9"/>
        <v>605472</v>
      </c>
      <c r="M18" s="6">
        <f t="shared" si="9"/>
        <v>605472</v>
      </c>
      <c r="N18" s="6">
        <f t="shared" si="9"/>
        <v>605472</v>
      </c>
      <c r="O18" s="6">
        <f t="shared" si="9"/>
        <v>605472</v>
      </c>
      <c r="P18" s="6">
        <f t="shared" si="9"/>
        <v>605472</v>
      </c>
      <c r="Q18" s="6">
        <f t="shared" si="9"/>
        <v>605472</v>
      </c>
      <c r="R18" s="6">
        <f t="shared" si="9"/>
        <v>605472</v>
      </c>
      <c r="S18" s="6">
        <f t="shared" si="9"/>
        <v>605472</v>
      </c>
      <c r="T18" s="6">
        <f t="shared" si="9"/>
        <v>605472</v>
      </c>
      <c r="U18" s="6">
        <f t="shared" si="9"/>
        <v>605472</v>
      </c>
      <c r="V18" s="6">
        <f t="shared" si="9"/>
        <v>605472</v>
      </c>
      <c r="W18" s="6">
        <f t="shared" si="9"/>
        <v>605472</v>
      </c>
      <c r="X18" s="6">
        <f t="shared" si="9"/>
        <v>605472</v>
      </c>
      <c r="Y18" s="6">
        <f t="shared" si="9"/>
        <v>605472</v>
      </c>
      <c r="Z18" s="6">
        <f t="shared" si="9"/>
        <v>605472</v>
      </c>
      <c r="AA18" s="6">
        <f t="shared" si="9"/>
        <v>605472</v>
      </c>
      <c r="AB18" s="6">
        <f t="shared" si="9"/>
        <v>605472</v>
      </c>
      <c r="AC18" s="6">
        <f t="shared" si="9"/>
        <v>605472</v>
      </c>
      <c r="AD18" s="6">
        <f t="shared" si="9"/>
        <v>605472</v>
      </c>
      <c r="AE18" s="6">
        <f t="shared" si="9"/>
        <v>605472</v>
      </c>
      <c r="AF18" s="6">
        <f t="shared" si="9"/>
        <v>605472</v>
      </c>
      <c r="AG18" s="6">
        <f t="shared" si="9"/>
        <v>605472</v>
      </c>
      <c r="AH18" s="6">
        <f t="shared" si="9"/>
        <v>605472</v>
      </c>
      <c r="AI18" s="6">
        <f t="shared" si="9"/>
        <v>605472</v>
      </c>
      <c r="AJ18" s="6">
        <f t="shared" si="9"/>
        <v>605472</v>
      </c>
      <c r="AK18" s="6">
        <f t="shared" si="9"/>
        <v>605472</v>
      </c>
      <c r="AL18" s="6">
        <f t="shared" si="9"/>
        <v>605472</v>
      </c>
      <c r="AM18" s="6">
        <f t="shared" si="9"/>
        <v>605472</v>
      </c>
      <c r="AN18" s="6">
        <f t="shared" si="9"/>
        <v>605472</v>
      </c>
      <c r="AO18" s="6">
        <f t="shared" si="9"/>
        <v>605472</v>
      </c>
      <c r="AP18" s="6">
        <f t="shared" si="9"/>
        <v>605472</v>
      </c>
      <c r="AQ18" s="6">
        <f t="shared" si="9"/>
        <v>605472</v>
      </c>
      <c r="AR18" s="6">
        <f t="shared" si="9"/>
        <v>605472</v>
      </c>
      <c r="AS18" s="6">
        <f t="shared" si="9"/>
        <v>605472</v>
      </c>
      <c r="AT18" s="6">
        <f t="shared" si="9"/>
        <v>605472</v>
      </c>
      <c r="AU18" s="6">
        <f t="shared" si="9"/>
        <v>605472</v>
      </c>
      <c r="AV18" s="6">
        <f t="shared" si="9"/>
        <v>605472</v>
      </c>
      <c r="AW18" s="6">
        <f t="shared" si="9"/>
        <v>605472</v>
      </c>
      <c r="AX18" s="6">
        <f t="shared" si="9"/>
        <v>605472</v>
      </c>
      <c r="AY18" s="6">
        <f t="shared" si="9"/>
        <v>605472</v>
      </c>
      <c r="AZ18" s="6">
        <f t="shared" si="9"/>
        <v>605472</v>
      </c>
      <c r="BA18" s="6">
        <f t="shared" si="9"/>
        <v>605472</v>
      </c>
    </row>
    <row r="19" spans="1:394" ht="25" customHeight="1" x14ac:dyDescent="0.2"/>
    <row r="20" spans="1:394" s="21" customFormat="1" ht="25" customHeight="1" thickBot="1" x14ac:dyDescent="0.3">
      <c r="A20" s="19" t="s">
        <v>82</v>
      </c>
      <c r="B20" s="19" t="s">
        <v>12</v>
      </c>
      <c r="C20" s="19" t="s">
        <v>14</v>
      </c>
      <c r="D20" s="19" t="s">
        <v>15</v>
      </c>
      <c r="E20" s="19" t="s">
        <v>20</v>
      </c>
      <c r="F20" s="19" t="s">
        <v>21</v>
      </c>
      <c r="G20" s="19" t="s">
        <v>22</v>
      </c>
      <c r="H20" s="19" t="s">
        <v>23</v>
      </c>
      <c r="I20" s="19" t="s">
        <v>24</v>
      </c>
      <c r="J20" s="19" t="s">
        <v>25</v>
      </c>
      <c r="K20" s="19" t="s">
        <v>26</v>
      </c>
      <c r="L20" s="19" t="s">
        <v>27</v>
      </c>
      <c r="M20" s="19" t="s">
        <v>28</v>
      </c>
      <c r="N20" s="19" t="s">
        <v>29</v>
      </c>
      <c r="O20" s="19" t="s">
        <v>30</v>
      </c>
      <c r="P20" s="19" t="s">
        <v>31</v>
      </c>
      <c r="Q20" s="19" t="s">
        <v>32</v>
      </c>
      <c r="R20" s="19" t="s">
        <v>33</v>
      </c>
      <c r="S20" s="19" t="s">
        <v>34</v>
      </c>
      <c r="T20" s="19" t="s">
        <v>35</v>
      </c>
      <c r="U20" s="19" t="s">
        <v>36</v>
      </c>
      <c r="V20" s="19" t="s">
        <v>37</v>
      </c>
      <c r="W20" s="19" t="s">
        <v>38</v>
      </c>
      <c r="X20" s="19" t="s">
        <v>39</v>
      </c>
      <c r="Y20" s="19" t="s">
        <v>81</v>
      </c>
      <c r="Z20" s="19" t="s">
        <v>40</v>
      </c>
      <c r="AA20" s="19" t="s">
        <v>41</v>
      </c>
      <c r="AB20" s="19" t="s">
        <v>42</v>
      </c>
      <c r="AC20" s="19" t="s">
        <v>43</v>
      </c>
      <c r="AD20" s="19" t="s">
        <v>44</v>
      </c>
      <c r="AE20" s="19" t="s">
        <v>45</v>
      </c>
      <c r="AF20" s="19" t="s">
        <v>46</v>
      </c>
      <c r="AG20" s="19" t="s">
        <v>47</v>
      </c>
      <c r="AH20" s="19" t="s">
        <v>48</v>
      </c>
      <c r="AI20" s="19" t="s">
        <v>49</v>
      </c>
      <c r="AJ20" s="19" t="s">
        <v>50</v>
      </c>
      <c r="AK20" s="19" t="s">
        <v>51</v>
      </c>
      <c r="AL20" s="19" t="s">
        <v>52</v>
      </c>
      <c r="AM20" s="19" t="s">
        <v>53</v>
      </c>
      <c r="AN20" s="19" t="s">
        <v>54</v>
      </c>
      <c r="AO20" s="19" t="s">
        <v>55</v>
      </c>
      <c r="AP20" s="19" t="s">
        <v>56</v>
      </c>
      <c r="AQ20" s="19" t="s">
        <v>57</v>
      </c>
      <c r="AR20" s="19" t="s">
        <v>58</v>
      </c>
      <c r="AS20" s="19" t="s">
        <v>59</v>
      </c>
      <c r="AT20" s="19" t="s">
        <v>60</v>
      </c>
      <c r="AU20" s="19" t="s">
        <v>61</v>
      </c>
      <c r="AV20" s="19" t="s">
        <v>62</v>
      </c>
      <c r="AW20" s="19" t="s">
        <v>63</v>
      </c>
      <c r="AX20" s="19" t="s">
        <v>64</v>
      </c>
      <c r="AY20" s="19" t="s">
        <v>65</v>
      </c>
      <c r="AZ20" s="19" t="s">
        <v>66</v>
      </c>
      <c r="BA20" s="19" t="s">
        <v>67</v>
      </c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</row>
    <row r="21" spans="1:394" ht="25" customHeight="1" x14ac:dyDescent="0.25">
      <c r="A21" s="17" t="s">
        <v>0</v>
      </c>
      <c r="B21" s="3">
        <f>B13/52</f>
        <v>76923.076923076922</v>
      </c>
      <c r="C21" s="3">
        <f>C13/51</f>
        <v>77156.862745098042</v>
      </c>
      <c r="D21" s="3">
        <f>D13/50</f>
        <v>78300</v>
      </c>
      <c r="E21" s="3">
        <f>E13/49</f>
        <v>69693.877551020414</v>
      </c>
      <c r="F21" s="3">
        <f>F13/48</f>
        <v>68541.666666666672</v>
      </c>
      <c r="G21" s="3">
        <f>G13/47</f>
        <v>68297.872340425529</v>
      </c>
      <c r="H21" s="3">
        <f>H13/46</f>
        <v>67717.391304347824</v>
      </c>
      <c r="I21" s="3">
        <f>I13/45</f>
        <v>69222.222222222219</v>
      </c>
      <c r="J21" s="3">
        <f>J13/44</f>
        <v>70795.454545454544</v>
      </c>
      <c r="K21" s="3">
        <f>K13/43</f>
        <v>72441.860465116275</v>
      </c>
      <c r="L21" s="3">
        <f>L13/42</f>
        <v>74166.666666666672</v>
      </c>
      <c r="M21" s="3">
        <f>M13/41</f>
        <v>75975.609756097561</v>
      </c>
      <c r="N21" s="3">
        <f>N13/40</f>
        <v>77875</v>
      </c>
      <c r="O21" s="3">
        <f>O13/39</f>
        <v>79871.794871794875</v>
      </c>
      <c r="P21" s="3">
        <f>P13/38</f>
        <v>81973.68421052632</v>
      </c>
      <c r="Q21" s="3">
        <f>Q13/37</f>
        <v>84189.189189189186</v>
      </c>
      <c r="R21" s="3">
        <f>R13/36</f>
        <v>86527.777777777781</v>
      </c>
      <c r="S21" s="3">
        <f>S13/35</f>
        <v>89000</v>
      </c>
      <c r="T21" s="3">
        <f>T13/34</f>
        <v>91617.647058823524</v>
      </c>
      <c r="U21" s="3">
        <f>U13/33</f>
        <v>94393.939393939392</v>
      </c>
      <c r="V21" s="3">
        <f>V13/32</f>
        <v>97343.75</v>
      </c>
      <c r="W21" s="3">
        <f>W13/31</f>
        <v>100483.87096774194</v>
      </c>
      <c r="X21" s="3">
        <f>X13/30</f>
        <v>103833.33333333333</v>
      </c>
      <c r="Y21" s="3">
        <f>Y13/29</f>
        <v>107413.79310344828</v>
      </c>
      <c r="Z21" s="3">
        <f>Z13/28</f>
        <v>111250</v>
      </c>
      <c r="AA21" s="3">
        <f>AA13/27</f>
        <v>115370.37037037036</v>
      </c>
      <c r="AB21" s="3">
        <f>AB13/26</f>
        <v>119807.69230769231</v>
      </c>
      <c r="AC21" s="3">
        <f>AC13/25</f>
        <v>124600</v>
      </c>
      <c r="AD21" s="3">
        <f>AD13/24</f>
        <v>129791.66666666667</v>
      </c>
      <c r="AE21" s="3">
        <f>AE13/23</f>
        <v>135434.78260869565</v>
      </c>
      <c r="AF21" s="3">
        <f>AF13/22</f>
        <v>141590.90909090909</v>
      </c>
      <c r="AG21" s="3">
        <f>AG13/21</f>
        <v>148333.33333333334</v>
      </c>
      <c r="AH21" s="3">
        <f>AH13/20</f>
        <v>155750</v>
      </c>
      <c r="AI21" s="3">
        <f>AI13/19</f>
        <v>163947.36842105264</v>
      </c>
      <c r="AJ21" s="3">
        <f>AJ13/18</f>
        <v>173055.55555555556</v>
      </c>
      <c r="AK21" s="3">
        <f>AK13/17</f>
        <v>183235.29411764705</v>
      </c>
      <c r="AL21" s="3">
        <f>AL13/16</f>
        <v>194687.5</v>
      </c>
      <c r="AM21" s="3">
        <f>AM13/15</f>
        <v>207666.66666666666</v>
      </c>
      <c r="AN21" s="3">
        <f>AN13/14</f>
        <v>222500</v>
      </c>
      <c r="AO21" s="3">
        <f>AO13/13</f>
        <v>239615.38461538462</v>
      </c>
      <c r="AP21" s="3">
        <f>AP13/12</f>
        <v>259583.33333333334</v>
      </c>
      <c r="AQ21" s="3">
        <f>AQ13/11</f>
        <v>283181.81818181818</v>
      </c>
      <c r="AR21" s="3">
        <f>AR13/10</f>
        <v>311500</v>
      </c>
      <c r="AS21" s="3">
        <f>AS13/9</f>
        <v>346111.11111111112</v>
      </c>
      <c r="AT21" s="3">
        <f>AT13/8</f>
        <v>389375</v>
      </c>
      <c r="AU21" s="3">
        <f>AU13/7</f>
        <v>445000</v>
      </c>
      <c r="AV21" s="3">
        <f>AV13/6</f>
        <v>519166.66666666669</v>
      </c>
      <c r="AW21" s="3">
        <f>AW13/5</f>
        <v>623000</v>
      </c>
      <c r="AX21" s="3">
        <f>AX13/4</f>
        <v>778750</v>
      </c>
      <c r="AY21" s="3">
        <f>AY13/3</f>
        <v>1038333.3333333334</v>
      </c>
      <c r="AZ21" s="3">
        <f>AZ13/2</f>
        <v>1557500</v>
      </c>
      <c r="BA21" s="3">
        <f>BA13</f>
        <v>3115000</v>
      </c>
    </row>
    <row r="22" spans="1:394" ht="25" customHeight="1" x14ac:dyDescent="0.25">
      <c r="A22" s="17" t="s">
        <v>2</v>
      </c>
      <c r="B22" s="3">
        <f t="shared" ref="B22:B26" si="10">B14/52</f>
        <v>5769.2307692307695</v>
      </c>
      <c r="C22" s="3">
        <f t="shared" ref="C22:C26" si="11">C14/51</f>
        <v>5803.9215686274511</v>
      </c>
      <c r="D22" s="3">
        <f t="shared" ref="D22:D26" si="12">D14/50</f>
        <v>5850</v>
      </c>
      <c r="E22" s="3">
        <f t="shared" ref="E22:E26" si="13">E14/49</f>
        <v>5969.3877551020405</v>
      </c>
      <c r="F22" s="3">
        <f t="shared" ref="F22:F26" si="14">F14/48</f>
        <v>6093.75</v>
      </c>
      <c r="G22" s="3">
        <f t="shared" ref="G22:G26" si="15">G14/47</f>
        <v>6223.4042553191493</v>
      </c>
      <c r="H22" s="3">
        <f t="shared" ref="H22:H26" si="16">H14/46</f>
        <v>6358.695652173913</v>
      </c>
      <c r="I22" s="3">
        <f t="shared" ref="I22:I26" si="17">I14/45</f>
        <v>6500</v>
      </c>
      <c r="J22" s="3">
        <f t="shared" ref="J22:J26" si="18">J14/44</f>
        <v>6647.727272727273</v>
      </c>
      <c r="K22" s="3">
        <f t="shared" ref="K22:K26" si="19">K14/43</f>
        <v>6802.3255813953492</v>
      </c>
      <c r="L22" s="3">
        <f t="shared" ref="L22:L26" si="20">L14/42</f>
        <v>6964.2857142857147</v>
      </c>
      <c r="M22" s="3">
        <f t="shared" ref="M22:M26" si="21">M14/41</f>
        <v>7134.1463414634145</v>
      </c>
      <c r="N22" s="3">
        <f t="shared" ref="N22:N26" si="22">N14/40</f>
        <v>7312.5</v>
      </c>
      <c r="O22" s="3">
        <f t="shared" ref="O22:O26" si="23">O14/39</f>
        <v>7500</v>
      </c>
      <c r="P22" s="3">
        <f t="shared" ref="P22:P26" si="24">P14/38</f>
        <v>7697.3684210526317</v>
      </c>
      <c r="Q22" s="3">
        <f t="shared" ref="Q22:Q26" si="25">Q14/37</f>
        <v>7905.405405405405</v>
      </c>
      <c r="R22" s="3">
        <f t="shared" ref="R22:R26" si="26">R14/36</f>
        <v>8125</v>
      </c>
      <c r="S22" s="3">
        <f t="shared" ref="S22:S26" si="27">S14/35</f>
        <v>8357.1428571428569</v>
      </c>
      <c r="T22" s="3">
        <f t="shared" ref="T22:T26" si="28">T14/34</f>
        <v>8602.9411764705874</v>
      </c>
      <c r="U22" s="3">
        <f t="shared" ref="U22:U26" si="29">U14/33</f>
        <v>8863.636363636364</v>
      </c>
      <c r="V22" s="3">
        <f t="shared" ref="V22:V26" si="30">V14/32</f>
        <v>9140.625</v>
      </c>
      <c r="W22" s="3">
        <f t="shared" ref="W22:W26" si="31">W14/31</f>
        <v>9435.4838709677424</v>
      </c>
      <c r="X22" s="3">
        <f t="shared" ref="X22:X26" si="32">X14/30</f>
        <v>9750</v>
      </c>
      <c r="Y22" s="3">
        <f t="shared" ref="Y22:Y26" si="33">Y14/29</f>
        <v>10086.206896551725</v>
      </c>
      <c r="Z22" s="3">
        <f t="shared" ref="Z22:Z26" si="34">Z14/28</f>
        <v>10446.428571428571</v>
      </c>
      <c r="AA22" s="3">
        <f t="shared" ref="AA22:AA26" si="35">AA14/27</f>
        <v>10833.333333333334</v>
      </c>
      <c r="AB22" s="3">
        <f t="shared" ref="AB22:AB26" si="36">AB14/26</f>
        <v>11250</v>
      </c>
      <c r="AC22" s="3">
        <f t="shared" ref="AC22:AC26" si="37">AC14/25</f>
        <v>11700</v>
      </c>
      <c r="AD22" s="3">
        <f t="shared" ref="AD22:AD26" si="38">AD14/24</f>
        <v>12187.5</v>
      </c>
      <c r="AE22" s="3">
        <f t="shared" ref="AE22:AE26" si="39">AE14/23</f>
        <v>12717.391304347826</v>
      </c>
      <c r="AF22" s="3">
        <f t="shared" ref="AF22:AF26" si="40">AF14/22</f>
        <v>13295.454545454546</v>
      </c>
      <c r="AG22" s="3">
        <f t="shared" ref="AG22:AG26" si="41">AG14/21</f>
        <v>13928.571428571429</v>
      </c>
      <c r="AH22" s="3">
        <f t="shared" ref="AH22:AH26" si="42">AH14/20</f>
        <v>14625</v>
      </c>
      <c r="AI22" s="3">
        <f t="shared" ref="AI22:AI26" si="43">AI14/19</f>
        <v>15394.736842105263</v>
      </c>
      <c r="AJ22" s="3">
        <f t="shared" ref="AJ22:AJ26" si="44">AJ14/18</f>
        <v>16250</v>
      </c>
      <c r="AK22" s="3">
        <f t="shared" ref="AK22:AK26" si="45">AK14/17</f>
        <v>17205.882352941175</v>
      </c>
      <c r="AL22" s="3">
        <f t="shared" ref="AL22:AL26" si="46">AL14/16</f>
        <v>18281.25</v>
      </c>
      <c r="AM22" s="3">
        <f t="shared" ref="AM22:AM26" si="47">AM14/15</f>
        <v>19500</v>
      </c>
      <c r="AN22" s="3">
        <f t="shared" ref="AN22:AN26" si="48">AN14/14</f>
        <v>20892.857142857141</v>
      </c>
      <c r="AO22" s="3">
        <f t="shared" ref="AO22:AO26" si="49">AO14/13</f>
        <v>22500</v>
      </c>
      <c r="AP22" s="3">
        <f t="shared" ref="AP22:AP26" si="50">AP14/12</f>
        <v>24375</v>
      </c>
      <c r="AQ22" s="3">
        <f t="shared" ref="AQ22:AQ26" si="51">AQ14/11</f>
        <v>26590.909090909092</v>
      </c>
      <c r="AR22" s="3">
        <f t="shared" ref="AR22:AR26" si="52">AR14/10</f>
        <v>29250</v>
      </c>
      <c r="AS22" s="3">
        <f t="shared" ref="AS22:AS26" si="53">AS14/9</f>
        <v>32500</v>
      </c>
      <c r="AT22" s="3">
        <f t="shared" ref="AT22:AT26" si="54">AT14/8</f>
        <v>36562.5</v>
      </c>
      <c r="AU22" s="3">
        <f t="shared" ref="AU22:AU26" si="55">AU14/7</f>
        <v>41785.714285714283</v>
      </c>
      <c r="AV22" s="3">
        <f t="shared" ref="AV22:AV26" si="56">AV14/6</f>
        <v>48750</v>
      </c>
      <c r="AW22" s="3">
        <f t="shared" ref="AW22:AW26" si="57">AW14/5</f>
        <v>58500</v>
      </c>
      <c r="AX22" s="3">
        <f t="shared" ref="AX22:AX26" si="58">AX14/4</f>
        <v>73125</v>
      </c>
      <c r="AY22" s="3">
        <f t="shared" ref="AY22:AY26" si="59">AY14/3</f>
        <v>97500</v>
      </c>
      <c r="AZ22" s="3">
        <f t="shared" ref="AZ22:AZ26" si="60">AZ14/2</f>
        <v>146250</v>
      </c>
      <c r="BA22" s="3">
        <f t="shared" ref="BA22:BA26" si="61">BA14</f>
        <v>292500</v>
      </c>
    </row>
    <row r="23" spans="1:394" ht="25" customHeight="1" x14ac:dyDescent="0.25">
      <c r="A23" s="17" t="s">
        <v>1</v>
      </c>
      <c r="B23" s="3">
        <f t="shared" si="10"/>
        <v>5769.2307692307695</v>
      </c>
      <c r="C23" s="3">
        <f t="shared" si="11"/>
        <v>5843.1372549019607</v>
      </c>
      <c r="D23" s="3">
        <f t="shared" si="12"/>
        <v>5944</v>
      </c>
      <c r="E23" s="3">
        <f t="shared" si="13"/>
        <v>5902.0408163265311</v>
      </c>
      <c r="F23" s="3">
        <f t="shared" si="14"/>
        <v>6025</v>
      </c>
      <c r="G23" s="3">
        <f t="shared" si="15"/>
        <v>6153.1914893617022</v>
      </c>
      <c r="H23" s="3">
        <f t="shared" si="16"/>
        <v>6286.95652173913</v>
      </c>
      <c r="I23" s="3">
        <f t="shared" si="17"/>
        <v>6426.666666666667</v>
      </c>
      <c r="J23" s="3">
        <f t="shared" si="18"/>
        <v>6572.727272727273</v>
      </c>
      <c r="K23" s="3">
        <f t="shared" si="19"/>
        <v>6725.5813953488368</v>
      </c>
      <c r="L23" s="3">
        <f t="shared" si="20"/>
        <v>6885.7142857142853</v>
      </c>
      <c r="M23" s="3">
        <f t="shared" si="21"/>
        <v>7053.6585365853662</v>
      </c>
      <c r="N23" s="3">
        <f t="shared" si="22"/>
        <v>7230</v>
      </c>
      <c r="O23" s="3">
        <f t="shared" si="23"/>
        <v>7415.3846153846152</v>
      </c>
      <c r="P23" s="3">
        <f t="shared" si="24"/>
        <v>7610.5263157894733</v>
      </c>
      <c r="Q23" s="3">
        <f t="shared" si="25"/>
        <v>7816.2162162162158</v>
      </c>
      <c r="R23" s="3">
        <f t="shared" si="26"/>
        <v>8033.333333333333</v>
      </c>
      <c r="S23" s="3">
        <f t="shared" si="27"/>
        <v>8262.8571428571431</v>
      </c>
      <c r="T23" s="3">
        <f t="shared" si="28"/>
        <v>8505.8823529411766</v>
      </c>
      <c r="U23" s="3">
        <f t="shared" si="29"/>
        <v>8763.636363636364</v>
      </c>
      <c r="V23" s="3">
        <f t="shared" si="30"/>
        <v>9037.5</v>
      </c>
      <c r="W23" s="3">
        <f t="shared" si="31"/>
        <v>9329.032258064517</v>
      </c>
      <c r="X23" s="3">
        <f t="shared" si="32"/>
        <v>9640</v>
      </c>
      <c r="Y23" s="3">
        <f t="shared" si="33"/>
        <v>9972.4137931034475</v>
      </c>
      <c r="Z23" s="3">
        <f t="shared" si="34"/>
        <v>10328.571428571429</v>
      </c>
      <c r="AA23" s="3">
        <f t="shared" si="35"/>
        <v>10711.111111111111</v>
      </c>
      <c r="AB23" s="3">
        <f t="shared" si="36"/>
        <v>11123.076923076924</v>
      </c>
      <c r="AC23" s="3">
        <f t="shared" si="37"/>
        <v>11568</v>
      </c>
      <c r="AD23" s="3">
        <f t="shared" si="38"/>
        <v>12050</v>
      </c>
      <c r="AE23" s="3">
        <f t="shared" si="39"/>
        <v>12573.91304347826</v>
      </c>
      <c r="AF23" s="3">
        <f t="shared" si="40"/>
        <v>13145.454545454546</v>
      </c>
      <c r="AG23" s="3">
        <f t="shared" si="41"/>
        <v>13771.428571428571</v>
      </c>
      <c r="AH23" s="3">
        <f t="shared" si="42"/>
        <v>14460</v>
      </c>
      <c r="AI23" s="3">
        <f t="shared" si="43"/>
        <v>15221.052631578947</v>
      </c>
      <c r="AJ23" s="3">
        <f t="shared" si="44"/>
        <v>16066.666666666666</v>
      </c>
      <c r="AK23" s="3">
        <f t="shared" si="45"/>
        <v>17011.764705882353</v>
      </c>
      <c r="AL23" s="3">
        <f t="shared" si="46"/>
        <v>18075</v>
      </c>
      <c r="AM23" s="3">
        <f t="shared" si="47"/>
        <v>19280</v>
      </c>
      <c r="AN23" s="3">
        <f t="shared" si="48"/>
        <v>20657.142857142859</v>
      </c>
      <c r="AO23" s="3">
        <f t="shared" si="49"/>
        <v>22246.153846153848</v>
      </c>
      <c r="AP23" s="3">
        <f t="shared" si="50"/>
        <v>24100</v>
      </c>
      <c r="AQ23" s="3">
        <f t="shared" si="51"/>
        <v>26290.909090909092</v>
      </c>
      <c r="AR23" s="3">
        <f t="shared" si="52"/>
        <v>28920</v>
      </c>
      <c r="AS23" s="3">
        <f t="shared" si="53"/>
        <v>32133.333333333332</v>
      </c>
      <c r="AT23" s="3">
        <f t="shared" si="54"/>
        <v>36150</v>
      </c>
      <c r="AU23" s="3">
        <f t="shared" si="55"/>
        <v>41314.285714285717</v>
      </c>
      <c r="AV23" s="3">
        <f t="shared" si="56"/>
        <v>48200</v>
      </c>
      <c r="AW23" s="3">
        <f t="shared" si="57"/>
        <v>57840</v>
      </c>
      <c r="AX23" s="3">
        <f t="shared" si="58"/>
        <v>72300</v>
      </c>
      <c r="AY23" s="3">
        <f t="shared" si="59"/>
        <v>96400</v>
      </c>
      <c r="AZ23" s="3">
        <f t="shared" si="60"/>
        <v>144600</v>
      </c>
      <c r="BA23" s="3">
        <f t="shared" si="61"/>
        <v>289200</v>
      </c>
    </row>
    <row r="24" spans="1:394" ht="2" customHeight="1" x14ac:dyDescent="0.25">
      <c r="A24" s="17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</row>
    <row r="25" spans="1:394" ht="25" customHeight="1" x14ac:dyDescent="0.25">
      <c r="A25" s="8" t="s">
        <v>4</v>
      </c>
      <c r="B25" s="3">
        <f t="shared" si="10"/>
        <v>88461.538461538468</v>
      </c>
      <c r="C25" s="3">
        <f t="shared" si="11"/>
        <v>88803.921568627455</v>
      </c>
      <c r="D25" s="3">
        <f t="shared" si="12"/>
        <v>90502.24</v>
      </c>
      <c r="E25" s="3">
        <f t="shared" si="13"/>
        <v>90690.448979591834</v>
      </c>
      <c r="F25" s="3">
        <f t="shared" si="14"/>
        <v>92163.166666666672</v>
      </c>
      <c r="G25" s="3">
        <f t="shared" si="15"/>
        <v>93851.744680851058</v>
      </c>
      <c r="H25" s="3">
        <f t="shared" si="16"/>
        <v>95561.565217391311</v>
      </c>
      <c r="I25" s="3">
        <f t="shared" si="17"/>
        <v>97685.155555555553</v>
      </c>
      <c r="J25" s="3">
        <f t="shared" si="18"/>
        <v>99905.272727272721</v>
      </c>
      <c r="K25" s="3">
        <f t="shared" si="19"/>
        <v>102228.6511627907</v>
      </c>
      <c r="L25" s="3">
        <f t="shared" si="20"/>
        <v>104662.66666666667</v>
      </c>
      <c r="M25" s="3">
        <f t="shared" si="21"/>
        <v>107215.41463414633</v>
      </c>
      <c r="N25" s="3">
        <f t="shared" si="22"/>
        <v>109895.8</v>
      </c>
      <c r="O25" s="3">
        <f t="shared" si="23"/>
        <v>112713.64102564103</v>
      </c>
      <c r="P25" s="3">
        <f t="shared" si="24"/>
        <v>115679.78947368421</v>
      </c>
      <c r="Q25" s="3">
        <f t="shared" si="25"/>
        <v>118806.27027027027</v>
      </c>
      <c r="R25" s="3">
        <f t="shared" si="26"/>
        <v>122106.44444444444</v>
      </c>
      <c r="S25" s="3">
        <f t="shared" si="27"/>
        <v>125595.2</v>
      </c>
      <c r="T25" s="3">
        <f t="shared" si="28"/>
        <v>129289.17647058824</v>
      </c>
      <c r="U25" s="3">
        <f t="shared" si="29"/>
        <v>133207.0303030303</v>
      </c>
      <c r="V25" s="3">
        <f t="shared" si="30"/>
        <v>137369.75</v>
      </c>
      <c r="W25" s="3">
        <f t="shared" si="31"/>
        <v>141801.03225806452</v>
      </c>
      <c r="X25" s="3">
        <f t="shared" si="32"/>
        <v>146527.73333333334</v>
      </c>
      <c r="Y25" s="3">
        <f t="shared" si="33"/>
        <v>151580.41379310345</v>
      </c>
      <c r="Z25" s="3">
        <f t="shared" si="34"/>
        <v>156994</v>
      </c>
      <c r="AA25" s="3">
        <f t="shared" si="35"/>
        <v>162808.59259259258</v>
      </c>
      <c r="AB25" s="3">
        <f t="shared" si="36"/>
        <v>169070.46153846153</v>
      </c>
      <c r="AC25" s="3">
        <f t="shared" si="37"/>
        <v>175833.28</v>
      </c>
      <c r="AD25" s="3">
        <f t="shared" si="38"/>
        <v>183159.66666666666</v>
      </c>
      <c r="AE25" s="3">
        <f t="shared" si="39"/>
        <v>191123.13043478262</v>
      </c>
      <c r="AF25" s="3">
        <f t="shared" si="40"/>
        <v>199810.54545454544</v>
      </c>
      <c r="AG25" s="3">
        <f t="shared" si="41"/>
        <v>209325.33333333334</v>
      </c>
      <c r="AH25" s="3">
        <f t="shared" si="42"/>
        <v>219791.6</v>
      </c>
      <c r="AI25" s="3">
        <f t="shared" si="43"/>
        <v>231359.57894736843</v>
      </c>
      <c r="AJ25" s="3">
        <f t="shared" si="44"/>
        <v>244212.88888888888</v>
      </c>
      <c r="AK25" s="3">
        <f t="shared" si="45"/>
        <v>258578.35294117648</v>
      </c>
      <c r="AL25" s="3">
        <f t="shared" si="46"/>
        <v>274739.5</v>
      </c>
      <c r="AM25" s="3">
        <f t="shared" si="47"/>
        <v>293055.46666666667</v>
      </c>
      <c r="AN25" s="3">
        <f t="shared" si="48"/>
        <v>313988</v>
      </c>
      <c r="AO25" s="3">
        <f t="shared" si="49"/>
        <v>338140.92307692306</v>
      </c>
      <c r="AP25" s="3">
        <f t="shared" si="50"/>
        <v>366319.33333333331</v>
      </c>
      <c r="AQ25" s="3">
        <f t="shared" si="51"/>
        <v>399621.09090909088</v>
      </c>
      <c r="AR25" s="3">
        <f t="shared" si="52"/>
        <v>439583.2</v>
      </c>
      <c r="AS25" s="3">
        <f t="shared" si="53"/>
        <v>488425.77777777775</v>
      </c>
      <c r="AT25" s="3">
        <f t="shared" si="54"/>
        <v>549479</v>
      </c>
      <c r="AU25" s="3">
        <f t="shared" si="55"/>
        <v>627976</v>
      </c>
      <c r="AV25" s="3">
        <f t="shared" si="56"/>
        <v>732638.66666666663</v>
      </c>
      <c r="AW25" s="3">
        <f t="shared" si="57"/>
        <v>879166.4</v>
      </c>
      <c r="AX25" s="3">
        <f t="shared" si="58"/>
        <v>1098958</v>
      </c>
      <c r="AY25" s="3">
        <f t="shared" si="59"/>
        <v>1465277.3333333333</v>
      </c>
      <c r="AZ25" s="3">
        <f t="shared" si="60"/>
        <v>2197916</v>
      </c>
      <c r="BA25" s="3">
        <f t="shared" si="61"/>
        <v>4395832</v>
      </c>
    </row>
    <row r="26" spans="1:394" ht="25" customHeight="1" x14ac:dyDescent="0.25">
      <c r="A26" s="17" t="s">
        <v>6</v>
      </c>
      <c r="B26" s="3">
        <f t="shared" si="10"/>
        <v>14423.076923076924</v>
      </c>
      <c r="C26" s="3">
        <f t="shared" si="11"/>
        <v>14483.137254901962</v>
      </c>
      <c r="D26" s="3">
        <f t="shared" si="12"/>
        <v>14695.04</v>
      </c>
      <c r="E26" s="3">
        <f t="shared" si="13"/>
        <v>13336.163265306122</v>
      </c>
      <c r="F26" s="3">
        <f t="shared" si="14"/>
        <v>13197.333333333334</v>
      </c>
      <c r="G26" s="3">
        <f t="shared" si="15"/>
        <v>13205.787234042553</v>
      </c>
      <c r="H26" s="3">
        <f t="shared" si="16"/>
        <v>13162.434782608696</v>
      </c>
      <c r="I26" s="3">
        <f t="shared" si="17"/>
        <v>13454.933333333332</v>
      </c>
      <c r="J26" s="3">
        <f t="shared" si="18"/>
        <v>13760.727272727272</v>
      </c>
      <c r="K26" s="3">
        <f t="shared" si="19"/>
        <v>14080.744186046511</v>
      </c>
      <c r="L26" s="3">
        <f t="shared" si="20"/>
        <v>14416</v>
      </c>
      <c r="M26" s="3">
        <f t="shared" si="21"/>
        <v>14767.609756097561</v>
      </c>
      <c r="N26" s="3">
        <f t="shared" si="22"/>
        <v>15136.8</v>
      </c>
      <c r="O26" s="3">
        <f t="shared" si="23"/>
        <v>15524.923076923076</v>
      </c>
      <c r="P26" s="3">
        <f t="shared" si="24"/>
        <v>15933.473684210527</v>
      </c>
      <c r="Q26" s="3">
        <f t="shared" si="25"/>
        <v>16364.108108108108</v>
      </c>
      <c r="R26" s="3">
        <f t="shared" si="26"/>
        <v>16818.666666666668</v>
      </c>
      <c r="S26" s="3">
        <f t="shared" si="27"/>
        <v>17299.2</v>
      </c>
      <c r="T26" s="3">
        <f t="shared" si="28"/>
        <v>17808</v>
      </c>
      <c r="U26" s="3">
        <f t="shared" si="29"/>
        <v>18347.636363636364</v>
      </c>
      <c r="V26" s="3">
        <f t="shared" si="30"/>
        <v>18921</v>
      </c>
      <c r="W26" s="3">
        <f t="shared" si="31"/>
        <v>19531.354838709678</v>
      </c>
      <c r="X26" s="3">
        <f t="shared" si="32"/>
        <v>20182.400000000001</v>
      </c>
      <c r="Y26" s="3">
        <f t="shared" si="33"/>
        <v>20878.344827586207</v>
      </c>
      <c r="Z26" s="3">
        <f t="shared" si="34"/>
        <v>21624</v>
      </c>
      <c r="AA26" s="3">
        <f t="shared" si="35"/>
        <v>22424.888888888891</v>
      </c>
      <c r="AB26" s="3">
        <f t="shared" si="36"/>
        <v>23287.384615384617</v>
      </c>
      <c r="AC26" s="3">
        <f t="shared" si="37"/>
        <v>24218.880000000001</v>
      </c>
      <c r="AD26" s="3">
        <f t="shared" si="38"/>
        <v>25228</v>
      </c>
      <c r="AE26" s="3">
        <f t="shared" si="39"/>
        <v>26324.869565217392</v>
      </c>
      <c r="AF26" s="3">
        <f t="shared" si="40"/>
        <v>27521.454545454544</v>
      </c>
      <c r="AG26" s="3">
        <f t="shared" si="41"/>
        <v>28832</v>
      </c>
      <c r="AH26" s="3">
        <f t="shared" si="42"/>
        <v>30273.599999999999</v>
      </c>
      <c r="AI26" s="3">
        <f t="shared" si="43"/>
        <v>31866.947368421053</v>
      </c>
      <c r="AJ26" s="3">
        <f t="shared" si="44"/>
        <v>33637.333333333336</v>
      </c>
      <c r="AK26" s="3">
        <f t="shared" si="45"/>
        <v>35616</v>
      </c>
      <c r="AL26" s="3">
        <f t="shared" si="46"/>
        <v>37842</v>
      </c>
      <c r="AM26" s="3">
        <f t="shared" si="47"/>
        <v>40364.800000000003</v>
      </c>
      <c r="AN26" s="3">
        <f t="shared" si="48"/>
        <v>43248</v>
      </c>
      <c r="AO26" s="3">
        <f t="shared" si="49"/>
        <v>46574.769230769234</v>
      </c>
      <c r="AP26" s="3">
        <f t="shared" si="50"/>
        <v>50456</v>
      </c>
      <c r="AQ26" s="3">
        <f t="shared" si="51"/>
        <v>55042.909090909088</v>
      </c>
      <c r="AR26" s="3">
        <f t="shared" si="52"/>
        <v>60547.199999999997</v>
      </c>
      <c r="AS26" s="3">
        <f t="shared" si="53"/>
        <v>67274.666666666672</v>
      </c>
      <c r="AT26" s="3">
        <f t="shared" si="54"/>
        <v>75684</v>
      </c>
      <c r="AU26" s="3">
        <f t="shared" si="55"/>
        <v>86496</v>
      </c>
      <c r="AV26" s="3">
        <f t="shared" si="56"/>
        <v>100912</v>
      </c>
      <c r="AW26" s="3">
        <f t="shared" si="57"/>
        <v>121094.39999999999</v>
      </c>
      <c r="AX26" s="3">
        <f t="shared" si="58"/>
        <v>151368</v>
      </c>
      <c r="AY26" s="3">
        <f t="shared" si="59"/>
        <v>201824</v>
      </c>
      <c r="AZ26" s="3">
        <f t="shared" si="60"/>
        <v>302736</v>
      </c>
      <c r="BA26" s="3">
        <f t="shared" si="61"/>
        <v>605472</v>
      </c>
    </row>
    <row r="27" spans="1:394" ht="25" customHeight="1" x14ac:dyDescent="0.25">
      <c r="A27" s="17"/>
    </row>
    <row r="28" spans="1:394" s="21" customFormat="1" ht="25" customHeight="1" thickBot="1" x14ac:dyDescent="0.3">
      <c r="A28" s="30" t="s">
        <v>83</v>
      </c>
      <c r="B28" s="30" t="s">
        <v>12</v>
      </c>
      <c r="C28" s="30" t="s">
        <v>14</v>
      </c>
      <c r="D28" s="30" t="s">
        <v>15</v>
      </c>
      <c r="E28" s="30" t="s">
        <v>20</v>
      </c>
      <c r="F28" s="30" t="s">
        <v>21</v>
      </c>
      <c r="G28" s="30" t="s">
        <v>22</v>
      </c>
      <c r="H28" s="30" t="s">
        <v>23</v>
      </c>
      <c r="I28" s="30" t="s">
        <v>24</v>
      </c>
      <c r="J28" s="30" t="s">
        <v>25</v>
      </c>
      <c r="K28" s="30" t="s">
        <v>26</v>
      </c>
      <c r="L28" s="30" t="s">
        <v>27</v>
      </c>
      <c r="M28" s="30" t="s">
        <v>28</v>
      </c>
      <c r="N28" s="30" t="s">
        <v>29</v>
      </c>
      <c r="O28" s="30" t="s">
        <v>30</v>
      </c>
      <c r="P28" s="30" t="s">
        <v>31</v>
      </c>
      <c r="Q28" s="30" t="s">
        <v>32</v>
      </c>
      <c r="R28" s="30" t="s">
        <v>33</v>
      </c>
      <c r="S28" s="30" t="s">
        <v>34</v>
      </c>
      <c r="T28" s="30" t="s">
        <v>35</v>
      </c>
      <c r="U28" s="30" t="s">
        <v>36</v>
      </c>
      <c r="V28" s="30" t="s">
        <v>37</v>
      </c>
      <c r="W28" s="30" t="s">
        <v>38</v>
      </c>
      <c r="X28" s="30" t="s">
        <v>39</v>
      </c>
      <c r="Y28" s="30" t="s">
        <v>81</v>
      </c>
      <c r="Z28" s="30" t="s">
        <v>40</v>
      </c>
      <c r="AA28" s="30" t="s">
        <v>41</v>
      </c>
      <c r="AB28" s="30" t="s">
        <v>42</v>
      </c>
      <c r="AC28" s="30" t="s">
        <v>43</v>
      </c>
      <c r="AD28" s="30" t="s">
        <v>44</v>
      </c>
      <c r="AE28" s="30" t="s">
        <v>45</v>
      </c>
      <c r="AF28" s="30" t="s">
        <v>46</v>
      </c>
      <c r="AG28" s="30" t="s">
        <v>47</v>
      </c>
      <c r="AH28" s="30" t="s">
        <v>48</v>
      </c>
      <c r="AI28" s="30" t="s">
        <v>49</v>
      </c>
      <c r="AJ28" s="30" t="s">
        <v>50</v>
      </c>
      <c r="AK28" s="30" t="s">
        <v>51</v>
      </c>
      <c r="AL28" s="30" t="s">
        <v>52</v>
      </c>
      <c r="AM28" s="30" t="s">
        <v>53</v>
      </c>
      <c r="AN28" s="30" t="s">
        <v>54</v>
      </c>
      <c r="AO28" s="30" t="s">
        <v>55</v>
      </c>
      <c r="AP28" s="30" t="s">
        <v>56</v>
      </c>
      <c r="AQ28" s="30" t="s">
        <v>57</v>
      </c>
      <c r="AR28" s="30" t="s">
        <v>58</v>
      </c>
      <c r="AS28" s="30" t="s">
        <v>59</v>
      </c>
      <c r="AT28" s="30" t="s">
        <v>60</v>
      </c>
      <c r="AU28" s="30" t="s">
        <v>61</v>
      </c>
      <c r="AV28" s="30" t="s">
        <v>62</v>
      </c>
      <c r="AW28" s="30" t="s">
        <v>63</v>
      </c>
      <c r="AX28" s="30" t="s">
        <v>64</v>
      </c>
      <c r="AY28" s="30" t="s">
        <v>65</v>
      </c>
      <c r="AZ28" s="30" t="s">
        <v>66</v>
      </c>
      <c r="BA28" s="30" t="s">
        <v>67</v>
      </c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</row>
    <row r="29" spans="1:394" ht="25" customHeight="1" x14ac:dyDescent="0.25">
      <c r="A29" s="27" t="s">
        <v>0</v>
      </c>
      <c r="B29" s="28">
        <v>65000</v>
      </c>
      <c r="C29" s="29">
        <v>20000</v>
      </c>
      <c r="D29" s="29">
        <v>500000</v>
      </c>
      <c r="E29" s="29">
        <v>125000</v>
      </c>
      <c r="F29" s="29">
        <v>80000</v>
      </c>
      <c r="G29" s="29">
        <v>95000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</row>
    <row r="30" spans="1:394" s="17" customFormat="1" ht="25" customHeight="1" x14ac:dyDescent="0.25">
      <c r="A30" s="22" t="s">
        <v>2</v>
      </c>
      <c r="B30" s="23">
        <v>4000</v>
      </c>
      <c r="C30" s="24">
        <v>3500</v>
      </c>
      <c r="D30" s="24">
        <v>0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</row>
    <row r="31" spans="1:394" ht="25" customHeight="1" x14ac:dyDescent="0.25">
      <c r="A31" s="22" t="s">
        <v>1</v>
      </c>
      <c r="B31" s="23">
        <v>2000</v>
      </c>
      <c r="C31" s="24">
        <v>800</v>
      </c>
      <c r="D31" s="24">
        <v>8000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</row>
    <row r="32" spans="1:394" ht="2" customHeight="1" x14ac:dyDescent="0.25">
      <c r="A32" s="2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</row>
    <row r="33" spans="1:53" ht="25" customHeight="1" x14ac:dyDescent="0.25">
      <c r="A33" s="25" t="s">
        <v>4</v>
      </c>
      <c r="B33" s="26">
        <f>SUM(B29:B31)</f>
        <v>71000</v>
      </c>
      <c r="C33" s="26">
        <f t="shared" ref="C33:BA33" si="62">SUM(C29:C31)</f>
        <v>24300</v>
      </c>
      <c r="D33" s="26">
        <f t="shared" si="62"/>
        <v>508000</v>
      </c>
      <c r="E33" s="26">
        <f t="shared" si="62"/>
        <v>125000</v>
      </c>
      <c r="F33" s="26">
        <f t="shared" si="62"/>
        <v>80000</v>
      </c>
      <c r="G33" s="26">
        <f t="shared" si="62"/>
        <v>95000</v>
      </c>
      <c r="H33" s="26">
        <f t="shared" si="62"/>
        <v>0</v>
      </c>
      <c r="I33" s="26">
        <f t="shared" si="62"/>
        <v>0</v>
      </c>
      <c r="J33" s="26">
        <f t="shared" si="62"/>
        <v>0</v>
      </c>
      <c r="K33" s="26">
        <f t="shared" si="62"/>
        <v>0</v>
      </c>
      <c r="L33" s="26">
        <f t="shared" si="62"/>
        <v>0</v>
      </c>
      <c r="M33" s="26">
        <f t="shared" si="62"/>
        <v>0</v>
      </c>
      <c r="N33" s="26">
        <f t="shared" si="62"/>
        <v>0</v>
      </c>
      <c r="O33" s="26">
        <f t="shared" si="62"/>
        <v>0</v>
      </c>
      <c r="P33" s="26">
        <f t="shared" si="62"/>
        <v>0</v>
      </c>
      <c r="Q33" s="26">
        <f t="shared" si="62"/>
        <v>0</v>
      </c>
      <c r="R33" s="26">
        <f t="shared" si="62"/>
        <v>0</v>
      </c>
      <c r="S33" s="26">
        <f t="shared" si="62"/>
        <v>0</v>
      </c>
      <c r="T33" s="26">
        <f t="shared" si="62"/>
        <v>0</v>
      </c>
      <c r="U33" s="26">
        <f t="shared" si="62"/>
        <v>0</v>
      </c>
      <c r="V33" s="26">
        <f t="shared" si="62"/>
        <v>0</v>
      </c>
      <c r="W33" s="26">
        <f t="shared" si="62"/>
        <v>0</v>
      </c>
      <c r="X33" s="26">
        <f t="shared" si="62"/>
        <v>0</v>
      </c>
      <c r="Y33" s="26">
        <f t="shared" si="62"/>
        <v>0</v>
      </c>
      <c r="Z33" s="26">
        <f t="shared" si="62"/>
        <v>0</v>
      </c>
      <c r="AA33" s="26">
        <f t="shared" si="62"/>
        <v>0</v>
      </c>
      <c r="AB33" s="26">
        <f t="shared" si="62"/>
        <v>0</v>
      </c>
      <c r="AC33" s="26">
        <f t="shared" si="62"/>
        <v>0</v>
      </c>
      <c r="AD33" s="26">
        <f t="shared" si="62"/>
        <v>0</v>
      </c>
      <c r="AE33" s="26">
        <f t="shared" si="62"/>
        <v>0</v>
      </c>
      <c r="AF33" s="26">
        <f t="shared" si="62"/>
        <v>0</v>
      </c>
      <c r="AG33" s="26">
        <f t="shared" si="62"/>
        <v>0</v>
      </c>
      <c r="AH33" s="26">
        <f t="shared" si="62"/>
        <v>0</v>
      </c>
      <c r="AI33" s="26">
        <f t="shared" si="62"/>
        <v>0</v>
      </c>
      <c r="AJ33" s="26">
        <f t="shared" si="62"/>
        <v>0</v>
      </c>
      <c r="AK33" s="26">
        <f t="shared" si="62"/>
        <v>0</v>
      </c>
      <c r="AL33" s="26">
        <f t="shared" si="62"/>
        <v>0</v>
      </c>
      <c r="AM33" s="26">
        <f t="shared" si="62"/>
        <v>0</v>
      </c>
      <c r="AN33" s="26">
        <f t="shared" si="62"/>
        <v>0</v>
      </c>
      <c r="AO33" s="26">
        <f t="shared" si="62"/>
        <v>0</v>
      </c>
      <c r="AP33" s="26">
        <f t="shared" si="62"/>
        <v>0</v>
      </c>
      <c r="AQ33" s="26">
        <f t="shared" si="62"/>
        <v>0</v>
      </c>
      <c r="AR33" s="26">
        <f t="shared" si="62"/>
        <v>0</v>
      </c>
      <c r="AS33" s="26">
        <f t="shared" si="62"/>
        <v>0</v>
      </c>
      <c r="AT33" s="26">
        <f t="shared" si="62"/>
        <v>0</v>
      </c>
      <c r="AU33" s="26">
        <f t="shared" si="62"/>
        <v>0</v>
      </c>
      <c r="AV33" s="26">
        <f t="shared" si="62"/>
        <v>0</v>
      </c>
      <c r="AW33" s="26">
        <f t="shared" si="62"/>
        <v>0</v>
      </c>
      <c r="AX33" s="26">
        <f t="shared" si="62"/>
        <v>0</v>
      </c>
      <c r="AY33" s="26">
        <f t="shared" si="62"/>
        <v>0</v>
      </c>
      <c r="AZ33" s="26">
        <f t="shared" si="62"/>
        <v>0</v>
      </c>
      <c r="BA33" s="26">
        <f t="shared" si="62"/>
        <v>0</v>
      </c>
    </row>
    <row r="34" spans="1:53" ht="25" customHeight="1" x14ac:dyDescent="0.25">
      <c r="A34" s="22" t="s">
        <v>6</v>
      </c>
      <c r="B34" s="24">
        <f>(B33*0.16)</f>
        <v>11360</v>
      </c>
      <c r="C34" s="24">
        <f t="shared" ref="C34:BA34" si="63">(C33*0.16)</f>
        <v>3888</v>
      </c>
      <c r="D34" s="24">
        <f t="shared" si="63"/>
        <v>81280</v>
      </c>
      <c r="E34" s="24">
        <f t="shared" si="63"/>
        <v>20000</v>
      </c>
      <c r="F34" s="24">
        <f t="shared" si="63"/>
        <v>12800</v>
      </c>
      <c r="G34" s="24">
        <f t="shared" si="63"/>
        <v>15200</v>
      </c>
      <c r="H34" s="24">
        <f t="shared" si="63"/>
        <v>0</v>
      </c>
      <c r="I34" s="24">
        <f t="shared" si="63"/>
        <v>0</v>
      </c>
      <c r="J34" s="24">
        <f t="shared" si="63"/>
        <v>0</v>
      </c>
      <c r="K34" s="24">
        <f t="shared" si="63"/>
        <v>0</v>
      </c>
      <c r="L34" s="24">
        <f t="shared" si="63"/>
        <v>0</v>
      </c>
      <c r="M34" s="24">
        <f t="shared" si="63"/>
        <v>0</v>
      </c>
      <c r="N34" s="24">
        <f t="shared" si="63"/>
        <v>0</v>
      </c>
      <c r="O34" s="24">
        <f t="shared" si="63"/>
        <v>0</v>
      </c>
      <c r="P34" s="24">
        <f t="shared" si="63"/>
        <v>0</v>
      </c>
      <c r="Q34" s="24">
        <f t="shared" si="63"/>
        <v>0</v>
      </c>
      <c r="R34" s="24">
        <f t="shared" si="63"/>
        <v>0</v>
      </c>
      <c r="S34" s="24">
        <f t="shared" si="63"/>
        <v>0</v>
      </c>
      <c r="T34" s="24">
        <f t="shared" si="63"/>
        <v>0</v>
      </c>
      <c r="U34" s="24">
        <f t="shared" si="63"/>
        <v>0</v>
      </c>
      <c r="V34" s="24">
        <f t="shared" si="63"/>
        <v>0</v>
      </c>
      <c r="W34" s="24">
        <f t="shared" si="63"/>
        <v>0</v>
      </c>
      <c r="X34" s="24">
        <f t="shared" si="63"/>
        <v>0</v>
      </c>
      <c r="Y34" s="24">
        <f t="shared" si="63"/>
        <v>0</v>
      </c>
      <c r="Z34" s="24">
        <f t="shared" si="63"/>
        <v>0</v>
      </c>
      <c r="AA34" s="24">
        <f t="shared" si="63"/>
        <v>0</v>
      </c>
      <c r="AB34" s="24">
        <f t="shared" si="63"/>
        <v>0</v>
      </c>
      <c r="AC34" s="24">
        <f t="shared" si="63"/>
        <v>0</v>
      </c>
      <c r="AD34" s="24">
        <f t="shared" si="63"/>
        <v>0</v>
      </c>
      <c r="AE34" s="24">
        <f t="shared" si="63"/>
        <v>0</v>
      </c>
      <c r="AF34" s="24">
        <f t="shared" si="63"/>
        <v>0</v>
      </c>
      <c r="AG34" s="24">
        <f t="shared" si="63"/>
        <v>0</v>
      </c>
      <c r="AH34" s="24">
        <f t="shared" si="63"/>
        <v>0</v>
      </c>
      <c r="AI34" s="24">
        <f t="shared" si="63"/>
        <v>0</v>
      </c>
      <c r="AJ34" s="24">
        <f t="shared" si="63"/>
        <v>0</v>
      </c>
      <c r="AK34" s="24">
        <f t="shared" si="63"/>
        <v>0</v>
      </c>
      <c r="AL34" s="24">
        <f t="shared" si="63"/>
        <v>0</v>
      </c>
      <c r="AM34" s="24">
        <f t="shared" si="63"/>
        <v>0</v>
      </c>
      <c r="AN34" s="24">
        <f t="shared" si="63"/>
        <v>0</v>
      </c>
      <c r="AO34" s="24">
        <f t="shared" si="63"/>
        <v>0</v>
      </c>
      <c r="AP34" s="24">
        <f t="shared" si="63"/>
        <v>0</v>
      </c>
      <c r="AQ34" s="24">
        <f t="shared" si="63"/>
        <v>0</v>
      </c>
      <c r="AR34" s="24">
        <f t="shared" si="63"/>
        <v>0</v>
      </c>
      <c r="AS34" s="24">
        <f t="shared" si="63"/>
        <v>0</v>
      </c>
      <c r="AT34" s="24">
        <f t="shared" si="63"/>
        <v>0</v>
      </c>
      <c r="AU34" s="24">
        <f t="shared" si="63"/>
        <v>0</v>
      </c>
      <c r="AV34" s="24">
        <f t="shared" si="63"/>
        <v>0</v>
      </c>
      <c r="AW34" s="24">
        <f t="shared" si="63"/>
        <v>0</v>
      </c>
      <c r="AX34" s="24">
        <f t="shared" si="63"/>
        <v>0</v>
      </c>
      <c r="AY34" s="24">
        <f t="shared" si="63"/>
        <v>0</v>
      </c>
      <c r="AZ34" s="24">
        <f t="shared" si="63"/>
        <v>0</v>
      </c>
      <c r="BA34" s="24">
        <f t="shared" si="63"/>
        <v>0</v>
      </c>
    </row>
    <row r="35" spans="1:53" ht="25" customHeight="1" x14ac:dyDescent="0.2"/>
    <row r="36" spans="1:53" ht="25" customHeight="1" thickBot="1" x14ac:dyDescent="0.3">
      <c r="A36" s="19" t="s">
        <v>84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53" ht="25" customHeight="1" x14ac:dyDescent="0.2"/>
    <row r="38" spans="1:53" ht="25" customHeight="1" x14ac:dyDescent="0.25">
      <c r="C38" s="17"/>
    </row>
    <row r="39" spans="1:53" ht="25" customHeight="1" x14ac:dyDescent="0.25">
      <c r="C39" s="17"/>
    </row>
    <row r="40" spans="1:53" ht="25" customHeight="1" x14ac:dyDescent="0.25">
      <c r="C40" s="17"/>
      <c r="D40" s="5"/>
    </row>
    <row r="41" spans="1:53" ht="25" customHeight="1" x14ac:dyDescent="0.25">
      <c r="C41" s="17"/>
    </row>
    <row r="42" spans="1:53" ht="25" customHeight="1" x14ac:dyDescent="0.2"/>
    <row r="43" spans="1:53" ht="25" customHeight="1" x14ac:dyDescent="0.25">
      <c r="A43" s="17"/>
    </row>
    <row r="44" spans="1:53" ht="25" customHeight="1" x14ac:dyDescent="0.25">
      <c r="A44" s="17"/>
      <c r="C44" s="6"/>
    </row>
    <row r="45" spans="1:53" ht="25" customHeight="1" x14ac:dyDescent="0.25">
      <c r="A45" s="17"/>
    </row>
    <row r="46" spans="1:53" s="16" customFormat="1" ht="25" customHeight="1" x14ac:dyDescent="0.2">
      <c r="B46" s="49" t="s">
        <v>85</v>
      </c>
      <c r="C46" s="49"/>
      <c r="E46" s="49" t="s">
        <v>86</v>
      </c>
      <c r="F46" s="49"/>
      <c r="H46" s="49" t="s">
        <v>87</v>
      </c>
      <c r="I46" s="49"/>
      <c r="K46" s="49" t="s">
        <v>4</v>
      </c>
      <c r="L46" s="49"/>
      <c r="N46" s="49" t="s">
        <v>88</v>
      </c>
      <c r="O46" s="49"/>
    </row>
    <row r="47" spans="1:53" s="1" customFormat="1" ht="25" customHeight="1" x14ac:dyDescent="0.2">
      <c r="A47" s="1" t="s">
        <v>4</v>
      </c>
      <c r="B47" s="50">
        <f>SUM(B29:BA29)</f>
        <v>885000</v>
      </c>
      <c r="C47" s="50"/>
      <c r="E47" s="50">
        <f>SUM(B30:BA30)</f>
        <v>7500</v>
      </c>
      <c r="F47" s="50"/>
      <c r="H47" s="50">
        <f>SUM(B31:BA31)</f>
        <v>10800</v>
      </c>
      <c r="I47" s="50"/>
      <c r="K47" s="50">
        <f>SUM(B33:BA33)</f>
        <v>903300</v>
      </c>
      <c r="L47" s="50"/>
      <c r="N47" s="50">
        <f>SUM(B34:BA34)</f>
        <v>144528</v>
      </c>
      <c r="O47" s="50"/>
    </row>
    <row r="48" spans="1:53" ht="25" customHeight="1" x14ac:dyDescent="0.2">
      <c r="A48" t="s">
        <v>89</v>
      </c>
      <c r="B48" s="51">
        <f>B47/B13</f>
        <v>0.22125</v>
      </c>
      <c r="C48" s="51"/>
      <c r="E48" s="51">
        <f>E47/B14</f>
        <v>2.5000000000000001E-2</v>
      </c>
      <c r="F48" s="51"/>
      <c r="H48" s="51">
        <f>H47/B15</f>
        <v>3.5999999999999997E-2</v>
      </c>
      <c r="I48" s="51"/>
      <c r="K48" s="51">
        <f>K47/B17</f>
        <v>0.1963695652173913</v>
      </c>
      <c r="L48" s="51"/>
      <c r="N48" s="51">
        <f>N47/B18</f>
        <v>0.19270399999999999</v>
      </c>
      <c r="O48" s="51"/>
    </row>
    <row r="49" spans="1:15" ht="25" customHeight="1" x14ac:dyDescent="0.2">
      <c r="A49" t="s">
        <v>90</v>
      </c>
      <c r="B49" s="52">
        <f>MAX(100%,B48)-B48</f>
        <v>0.77875000000000005</v>
      </c>
      <c r="C49" s="52"/>
      <c r="E49" s="52">
        <f t="shared" ref="E49" si="64">MAX(100%,E48)-E48</f>
        <v>0.97499999999999998</v>
      </c>
      <c r="F49" s="52"/>
      <c r="H49" s="52">
        <f>MAX(100%,H48)-H48</f>
        <v>0.96399999999999997</v>
      </c>
      <c r="I49" s="52"/>
      <c r="K49" s="52">
        <f>MAX(100%,K48)-K48</f>
        <v>0.80363043478260865</v>
      </c>
      <c r="L49" s="52"/>
      <c r="N49" s="52">
        <f>MAX(100%,N48)-N48</f>
        <v>0.80729600000000001</v>
      </c>
      <c r="O49" s="52"/>
    </row>
    <row r="50" spans="1:15" ht="25" customHeight="1" x14ac:dyDescent="0.2"/>
    <row r="51" spans="1:15" ht="25" customHeight="1" x14ac:dyDescent="0.2"/>
    <row r="52" spans="1:15" ht="25" customHeight="1" x14ac:dyDescent="0.2"/>
    <row r="53" spans="1:15" ht="25" customHeight="1" x14ac:dyDescent="0.2"/>
    <row r="54" spans="1:15" ht="25" customHeight="1" x14ac:dyDescent="0.2"/>
    <row r="55" spans="1:15" ht="25" customHeight="1" x14ac:dyDescent="0.2"/>
    <row r="56" spans="1:15" ht="25" customHeight="1" x14ac:dyDescent="0.2"/>
    <row r="57" spans="1:15" ht="25" customHeight="1" x14ac:dyDescent="0.2"/>
    <row r="58" spans="1:15" ht="25" customHeight="1" x14ac:dyDescent="0.2"/>
  </sheetData>
  <mergeCells count="20">
    <mergeCell ref="N47:O47"/>
    <mergeCell ref="N48:O48"/>
    <mergeCell ref="N49:O49"/>
    <mergeCell ref="H48:I48"/>
    <mergeCell ref="H49:I49"/>
    <mergeCell ref="H47:I47"/>
    <mergeCell ref="K47:L47"/>
    <mergeCell ref="K48:L48"/>
    <mergeCell ref="K49:L49"/>
    <mergeCell ref="B47:C47"/>
    <mergeCell ref="B48:C48"/>
    <mergeCell ref="B49:C49"/>
    <mergeCell ref="E47:F47"/>
    <mergeCell ref="E48:F48"/>
    <mergeCell ref="E49:F49"/>
    <mergeCell ref="B46:C46"/>
    <mergeCell ref="E46:F46"/>
    <mergeCell ref="H46:I46"/>
    <mergeCell ref="K46:L46"/>
    <mergeCell ref="N46:O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Set Your Goals</vt:lpstr>
      <vt:lpstr>Find Your Motivation</vt:lpstr>
      <vt:lpstr>Build Your Plan</vt:lpstr>
      <vt:lpstr>Metrics and Milestones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Iannarino</dc:creator>
  <cp:lastModifiedBy>Bob Kinopicz</cp:lastModifiedBy>
  <dcterms:created xsi:type="dcterms:W3CDTF">2020-10-18T20:34:14Z</dcterms:created>
  <dcterms:modified xsi:type="dcterms:W3CDTF">2026-01-06T22:11:22Z</dcterms:modified>
</cp:coreProperties>
</file>